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itinfoalvarezandmarsal.sharepoint.com/sites/AGESPISA/Documentos AGESPISA/07. Modelagem/01. Concessão Piauí/08. Documentos Publicação Edital/Grupo 04 - Outros/"/>
    </mc:Choice>
  </mc:AlternateContent>
  <xr:revisionPtr revIDLastSave="1594" documentId="8_{42E15E14-3E19-4DB3-ABD3-0AB2B9D96BC5}" xr6:coauthVersionLast="47" xr6:coauthVersionMax="47" xr10:uidLastSave="{B47DF9CF-117F-4DE4-AB8D-6B5E88A0B9B0}"/>
  <bookViews>
    <workbookView xWindow="-110" yWindow="-110" windowWidth="19420" windowHeight="10420" xr2:uid="{00000000-000D-0000-FFFF-FFFF00000000}"/>
  </bookViews>
  <sheets>
    <sheet name="Obras" sheetId="3" r:id="rId1"/>
    <sheet name="macro" sheetId="4" state="hidden" r:id="rId2"/>
  </sheets>
  <externalReferences>
    <externalReference r:id="rId3"/>
  </externalReferences>
  <definedNames>
    <definedName name="_xlnm._FilterDatabase" localSheetId="0" hidden="1">Obras!$A$1:$Z$56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3" l="1"/>
  <c r="H3" i="3"/>
  <c r="H4" i="3"/>
  <c r="H5" i="3"/>
  <c r="H6" i="3"/>
  <c r="H7" i="3"/>
  <c r="H11" i="3"/>
  <c r="H12" i="3"/>
  <c r="H10" i="3"/>
  <c r="H14" i="3"/>
  <c r="H13" i="3"/>
  <c r="H16" i="3"/>
  <c r="H15" i="3"/>
  <c r="H17" i="3"/>
  <c r="H18" i="3"/>
  <c r="H19" i="3"/>
  <c r="H20" i="3"/>
  <c r="H24" i="3"/>
  <c r="H28" i="3"/>
  <c r="H27" i="3"/>
  <c r="H38" i="3"/>
  <c r="H39" i="3"/>
  <c r="H42" i="3"/>
  <c r="H48" i="3"/>
  <c r="H29" i="3"/>
  <c r="H30" i="3"/>
  <c r="H43" i="3"/>
  <c r="H32" i="3"/>
  <c r="H44" i="3"/>
  <c r="H34" i="3"/>
  <c r="H35" i="3"/>
  <c r="H52" i="3"/>
  <c r="H45" i="3"/>
  <c r="H46" i="3"/>
  <c r="H40" i="3"/>
  <c r="H41" i="3"/>
  <c r="H50" i="3"/>
  <c r="H53" i="3"/>
  <c r="H54" i="3"/>
  <c r="H56" i="3"/>
  <c r="H9" i="3"/>
  <c r="H51" i="3"/>
  <c r="H8" i="3"/>
  <c r="H49" i="3"/>
  <c r="H26" i="3"/>
  <c r="H36" i="3"/>
  <c r="H47" i="3"/>
  <c r="H31" i="3"/>
  <c r="H33" i="3"/>
  <c r="H55" i="3"/>
  <c r="H25" i="3"/>
  <c r="H2" i="3"/>
  <c r="Q25" i="3" l="1"/>
  <c r="Q55" i="3"/>
  <c r="Q33" i="3"/>
  <c r="Q47" i="3"/>
  <c r="Q36" i="3"/>
  <c r="Q26" i="3"/>
  <c r="Q49" i="3"/>
  <c r="Q8" i="3"/>
  <c r="Q51" i="3"/>
  <c r="Q9" i="3"/>
  <c r="Q40" i="3"/>
  <c r="O22" i="3"/>
  <c r="Q52" i="3"/>
  <c r="Q45" i="3"/>
  <c r="N52" i="3"/>
  <c r="R44" i="3"/>
  <c r="Q44" i="3"/>
  <c r="N44" i="3"/>
  <c r="Q43" i="3"/>
  <c r="Q37" i="3"/>
  <c r="N37" i="3"/>
  <c r="N17" i="3"/>
  <c r="Q17" i="3"/>
  <c r="Q11" i="3"/>
  <c r="Q6" i="3"/>
  <c r="N12" i="3"/>
  <c r="Q12" i="3"/>
  <c r="W12" i="3"/>
  <c r="U12" i="3"/>
  <c r="R12" i="3"/>
  <c r="P12" i="3"/>
  <c r="R4" i="3"/>
  <c r="U4" i="3"/>
  <c r="V4" i="3"/>
  <c r="Q2" i="3"/>
  <c r="Q46" i="3"/>
  <c r="N46" i="3"/>
  <c r="N24" i="3"/>
  <c r="Q24" i="3"/>
  <c r="W24" i="3"/>
  <c r="U24" i="3"/>
  <c r="R24" i="3"/>
  <c r="P24" i="3"/>
  <c r="W45" i="3"/>
  <c r="U45" i="3"/>
  <c r="R45" i="3"/>
  <c r="P45" i="3"/>
  <c r="N45" i="3"/>
  <c r="N14" i="3"/>
  <c r="Q14" i="3"/>
  <c r="W14" i="3"/>
  <c r="U14" i="3"/>
  <c r="R14" i="3"/>
  <c r="P14" i="3"/>
  <c r="Q29" i="3"/>
  <c r="Q30" i="3"/>
  <c r="N29" i="3"/>
  <c r="R29" i="3"/>
  <c r="Q35" i="3"/>
  <c r="P29" i="3"/>
  <c r="W29" i="3"/>
  <c r="U29" i="3"/>
  <c r="Q41" i="3"/>
  <c r="V41" i="3"/>
  <c r="U41" i="3"/>
  <c r="S19" i="3"/>
  <c r="T23" i="3"/>
  <c r="U19" i="3"/>
  <c r="U23" i="3"/>
  <c r="V23" i="3"/>
  <c r="R23" i="3"/>
  <c r="U32" i="3"/>
  <c r="U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Barreto, Theo</author>
  </authors>
  <commentList>
    <comment ref="K18" authorId="0" shapeId="0" xr:uid="{16B34773-E350-4AC8-825C-CAEBF31DCE52}">
      <text>
        <r>
          <rPr>
            <b/>
            <sz val="9"/>
            <color indexed="81"/>
            <rFont val="Segoe UI"/>
            <family val="2"/>
          </rPr>
          <t>Barreto, Theo:</t>
        </r>
        <r>
          <rPr>
            <sz val="9"/>
            <color indexed="81"/>
            <rFont val="Segoe UI"/>
            <family val="2"/>
          </rPr>
          <t xml:space="preserve">
Aquisição de Tubos</t>
        </r>
      </text>
    </comment>
  </commentList>
</comments>
</file>

<file path=xl/sharedStrings.xml><?xml version="1.0" encoding="utf-8"?>
<sst xmlns="http://schemas.openxmlformats.org/spreadsheetml/2006/main" count="1320" uniqueCount="482">
  <si>
    <t>ID SIMO</t>
  </si>
  <si>
    <t>Nº SICONV</t>
  </si>
  <si>
    <t>Data da Informação</t>
  </si>
  <si>
    <t>UG</t>
  </si>
  <si>
    <t>Estágio Atual</t>
  </si>
  <si>
    <t>Status</t>
  </si>
  <si>
    <t>Município</t>
  </si>
  <si>
    <t>Macrorregião</t>
  </si>
  <si>
    <t>Localidade</t>
  </si>
  <si>
    <t>Nome da Ação</t>
  </si>
  <si>
    <t>TIPOLOGIA</t>
  </si>
  <si>
    <t>Consumo Per Capta
(l/hab.dia)</t>
  </si>
  <si>
    <t>CAPACIDADE DE PRODUÇÃO DO SISTEMA</t>
  </si>
  <si>
    <t>POPULAÇÃO ESTIMADA A SER ATENDIDA</t>
  </si>
  <si>
    <t>Nº Ligações Total</t>
  </si>
  <si>
    <t>Poços (unid)</t>
  </si>
  <si>
    <t>Vazão Total dos Poços
(l/s)</t>
  </si>
  <si>
    <t>Adução (m)</t>
  </si>
  <si>
    <t>EEA (l/s)</t>
  </si>
  <si>
    <t>Vazão Total ETAs (l/s)</t>
  </si>
  <si>
    <t>Reservatório Total
(m3)</t>
  </si>
  <si>
    <t>Total de Rede de Distribuição (m)</t>
  </si>
  <si>
    <t>Chafariz (unid)</t>
  </si>
  <si>
    <t>% Execução</t>
  </si>
  <si>
    <t>Valor Global</t>
  </si>
  <si>
    <t>Fonte de Recursos</t>
  </si>
  <si>
    <t>N.A.</t>
  </si>
  <si>
    <t>SEFIR</t>
  </si>
  <si>
    <t>ATIVIDADES PREPARATÓRIAS PARA LICITAÇÃO</t>
  </si>
  <si>
    <t>Em desenvolvimento</t>
  </si>
  <si>
    <t>ALAGOINHA DO PIAUÍ</t>
  </si>
  <si>
    <t>SERRINHA</t>
  </si>
  <si>
    <t>SISTEMA DE ABASTECIMENTO D'ÁGUA NA ZONA RURAL DE ALAGOINHA DO PIAUÍ - PI</t>
  </si>
  <si>
    <t>SISTEMA DE ABASTECIMENTO D`ÁGUA</t>
  </si>
  <si>
    <t>0.00%</t>
  </si>
  <si>
    <t>-</t>
  </si>
  <si>
    <t>SAF</t>
  </si>
  <si>
    <t>EM EXECUÇÃO</t>
  </si>
  <si>
    <t>ALTOS</t>
  </si>
  <si>
    <t>ASSENTAMENTO GRANDE VITÓRIA  E NOVO HORIZONTE</t>
  </si>
  <si>
    <t>SISTEMA DE ABASTECIMENTO DE ÁGUA NA ZONA RURAL DE ALTOS - PI</t>
  </si>
  <si>
    <t>86.34%</t>
  </si>
  <si>
    <t>RECURSOS DO TESOURO ESTADUAL / Recursos de Operações de Crédito</t>
  </si>
  <si>
    <t>ANÍSIO DE ABREU</t>
  </si>
  <si>
    <t>JACURUTU E SISTEMA UNIFICADO: BARREIRO DOS DOUCAS, BAIXÃO DA PARNADEMA E BAIXÃO DA GAMELEIRA</t>
  </si>
  <si>
    <t>AMPLIAÇÃO DE SISTEMA DE ABASTECIMENTO DE ÁGUA NA ZONA RURAL DE ANÍSIO DE ABREU - PI</t>
  </si>
  <si>
    <t>40.31%</t>
  </si>
  <si>
    <t>Recursos de Operações de Crédito</t>
  </si>
  <si>
    <t>SADA</t>
  </si>
  <si>
    <t>CONTRATADA</t>
  </si>
  <si>
    <t>RECUPERAÇÃO E DESOBSTRUÇÃO DE BARREIROS E PEQUENAS BARRAGENS NO MUNICÍPIO DE ANÍSIO DE ABREU - PI</t>
  </si>
  <si>
    <t>BARRAGEM</t>
  </si>
  <si>
    <t>66.67%</t>
  </si>
  <si>
    <t>SEDEC</t>
  </si>
  <si>
    <t>EM LICITAÇÃO</t>
  </si>
  <si>
    <t>BARRAS</t>
  </si>
  <si>
    <t>LOCALIDADE CRUZETA</t>
  </si>
  <si>
    <r>
      <t>SISTEMA DE ABASTECIMENTO DE ÁGUA SIMPLIFICADO</t>
    </r>
    <r>
      <rPr>
        <b/>
        <sz val="10"/>
        <color rgb="FFFF0000"/>
        <rFont val="Calibri"/>
        <family val="2"/>
      </rPr>
      <t xml:space="preserve"> </t>
    </r>
    <r>
      <rPr>
        <sz val="10"/>
        <color theme="1"/>
        <rFont val="Calibri"/>
        <family val="2"/>
      </rPr>
      <t>NA ZONA RURAL DO MUNICÍPIO DE BARRAS - PI</t>
    </r>
  </si>
  <si>
    <t>R$ 261.839,96</t>
  </si>
  <si>
    <t>IAEPI</t>
  </si>
  <si>
    <t>BARREIRAS DO PIAUÍ</t>
  </si>
  <si>
    <t>LOCALIDADES AVENIDA, BARRA DO RIACHO/SANTA TERESA, PRATA E FLOR DO TEMPO</t>
  </si>
  <si>
    <t>IMPLANTAÇÃO DE SISTEMA DE ABASTECIMENTO DE ÁGUA NA ZONA RURAL DO MUNICÍPIO DE BARREIRAS - PI</t>
  </si>
  <si>
    <t>REDE DE DISTRIBUIÇÃO DE AGUA</t>
  </si>
  <si>
    <t>R$ 954.945,00</t>
  </si>
  <si>
    <t>895710/2019</t>
  </si>
  <si>
    <t>CODEVASF</t>
  </si>
  <si>
    <t>EM ANDAMENTO</t>
  </si>
  <si>
    <t>Não Informado</t>
  </si>
  <si>
    <t>BOM JESUS</t>
  </si>
  <si>
    <t>IMPLANTAÇÃO DE SISTEMA DE ABASTECIMENTO DE ÁGUA DO MUNICÍPIO DE BOM JESUS - PI</t>
  </si>
  <si>
    <t>POÇO</t>
  </si>
  <si>
    <t>806596/2014</t>
  </si>
  <si>
    <t>BETÂNIA DO PIAUÍ</t>
  </si>
  <si>
    <t>LOCALIDADE JUZEIRO GRANDE</t>
  </si>
  <si>
    <t>IMPLANTAÇÃO DE SISTEMA DE ABASTECIMENTO DE ÁGUA NA ZONA RURAL DO MUNICÍPIO DE BETÂNIA DO PIAUÍ - PI</t>
  </si>
  <si>
    <t>CHAFARIZ</t>
  </si>
  <si>
    <t>Paralisado com Termo</t>
  </si>
  <si>
    <t>CAMPO MAIOR</t>
  </si>
  <si>
    <t>BARRAGEM DO EMPAREDADO</t>
  </si>
  <si>
    <t>ACOMPANHAMENTO, ASSESSORIA E FISCALIZAÇÃO DOS SERVIÇOS DE EXECUÇÃO DE AÇÕES DE PREVENÇÃO EM ÁREAS DE RISCO DE DESASTRES NO MUNICÍPIO DE CAMPO MAIOR - PI</t>
  </si>
  <si>
    <t>67.68%</t>
  </si>
  <si>
    <t>ENCERRADA</t>
  </si>
  <si>
    <t>Concluído</t>
  </si>
  <si>
    <t>BREJO DO PIAUÍ</t>
  </si>
  <si>
    <t>BOM LUGAR</t>
  </si>
  <si>
    <t>IMPLANTAÇÃO DE SISTEMA DE ABASTECIMENDO DE ÁGUA SIMPLIFICADO NA ZONA RURAL DO MUNICÍPIO DE BREJO DO PIAUÍ - PI</t>
  </si>
  <si>
    <t>92.57%</t>
  </si>
  <si>
    <t>CAMPO GRANDE DO PIAUÍ</t>
  </si>
  <si>
    <t>PATUÁ E SERRA</t>
  </si>
  <si>
    <t>SISTEMA DE ABASTECIMENTO D'ÁGUA NA ZONA RURAL DO MUNICÍPIO DE CAMPO GRANDE DO PIAUÍ - PI</t>
  </si>
  <si>
    <t>33.33%</t>
  </si>
  <si>
    <t>CARACOL</t>
  </si>
  <si>
    <t>RECUPERAÇÃO E DESOBSTRUÇÃO DE BARREIROS E PEQUENAS BARRAGENS NO MUNICÍPIO DE CARACOL - PI</t>
  </si>
  <si>
    <t>Não Informada</t>
  </si>
  <si>
    <t>R$ 1.531.546,54</t>
  </si>
  <si>
    <t>CANTO DO BURITI</t>
  </si>
  <si>
    <t>SISTEMA DE ABASTECIMENTO D'ÁGUA NA ZONA RURAL NO MUNICÍPIO DE CANTO DO BURITI - PI</t>
  </si>
  <si>
    <t>IDEPI</t>
  </si>
  <si>
    <t>CURIMATÁ</t>
  </si>
  <si>
    <t>COMUNIDADES DA BARRAGEM ALGODÕES II</t>
  </si>
  <si>
    <t>CONSULTORIA PARA A ELABORAÇÃO DO PLANO DE SEGURANÇA DA BARRAGEM (PSB) E DO PLANO DE AÇÃO DE EMERGÊNCIA (PAE) INCLUINDO TREINAMENTO DO MUNICÍPIO DE CURIMATÁ - PI</t>
  </si>
  <si>
    <t>21.59%</t>
  </si>
  <si>
    <t>ATIVIDADES PREPARATÓRIAS PARA ELABORAÇÃO E/OU CONTRATAÇÃO DO PROJETO</t>
  </si>
  <si>
    <t>CORONEL JOSÉ DIAS</t>
  </si>
  <si>
    <t>LOCALIDADE BENDOR I</t>
  </si>
  <si>
    <t>CONSTRUÇÃO DE BARRAGEM NA ZONA RURAL DO MUNICÍPIO DE CORONEL JOSÉ DIAS - PI</t>
  </si>
  <si>
    <t>PROCURAR PROCESSO SEI Nº 00226.000282/2023-03 - SIMO Nº 10776
Projeto Básico - SEI Nº 010179818 https://sei.pi.gov.br/sei/modulos/pesquisa/md_pesq_processo_exibir.php?iI3OtHvPArITY997V09rhsSkbDKbaYSycOHqqF2xsM0IaDkkEyJpus7kCPb435VNEAb16AAxmJKUdrsNWVIqQ7fOr6Rs90mDc0LFaNzxnXGySeW5g_RRAVQzRrWV_b-G</t>
  </si>
  <si>
    <t>R$ 697.236,13</t>
  </si>
  <si>
    <t>DIRCEU ARCOVERDE</t>
  </si>
  <si>
    <t>LOCALIDADES RIACHO DO MEIO E LAGOA DA ONÇA</t>
  </si>
  <si>
    <r>
      <t>IMPLANTAÇÃO DE DOIS SISTEMAS SIMPLIFICADOS DE ABASTECIMENTO DE ÁGUA</t>
    </r>
    <r>
      <rPr>
        <b/>
        <sz val="10"/>
        <color rgb="FFFF0000"/>
        <rFont val="Arial Nova Cond"/>
        <family val="2"/>
      </rPr>
      <t xml:space="preserve"> </t>
    </r>
    <r>
      <rPr>
        <sz val="10"/>
        <color theme="1"/>
        <rFont val="Arial Nova Cond"/>
        <family val="2"/>
      </rPr>
      <t>NA ZONA RURAL DO MUNICÍPIO DE DIRCEU ARCOVERDE - PI</t>
    </r>
  </si>
  <si>
    <t>37.46%</t>
  </si>
  <si>
    <t>RECURSOS DO TESOURO ESTADUAL</t>
  </si>
  <si>
    <t>DOM INOCÊNCIO</t>
  </si>
  <si>
    <t>ADUTORA PADRE LIRA - AQUISIÇÃO DE TUBOS E CONEXÕES - CONVÊNIO 673792 - NO MUNICÍPIO DE DOM INOCÊNCIO - PI</t>
  </si>
  <si>
    <t>N/A</t>
  </si>
  <si>
    <t>89.78%</t>
  </si>
  <si>
    <t>RECURSOS DO TESOURO ESTADUAL / RECURSOS DE CONVÊNIO / Recursos de Operações de Crédito</t>
  </si>
  <si>
    <t>ADUTORA PADRE LIRA - OBRAS CIVIS E SERVIÇOS - CONVÊNIO 673792 - NO MUNICÍPIO DE DOM INOCÊNCIO - PI</t>
  </si>
  <si>
    <t>As elevatórias são: EB0 - 18,37 l/s de vazão e potência de 75CV; EB1 - 17,50 l/s de vazão e potência de 100CV; EB2 - 17,50 de vazão e potência de 100CV.</t>
  </si>
  <si>
    <t>O empreendimento beneficiará diretamente 20.000 habitantes e indiretamente 20.000 habitantes, totalizando uma população beneficiada de 40.000 pessoas.</t>
  </si>
  <si>
    <t>56.73%</t>
  </si>
  <si>
    <t>SECID</t>
  </si>
  <si>
    <t>EXECUÇÃO DA PAVIMENTAÇÃO, COM UMA EXTENSÃO TOTAL DE 220,00 M, DA RUA MACAMBIRA NO TRECHO SOBRE O RIACHO NOVO COM A IMPLANTAÇÃO DE UM BUEIRO QUÍNTUPLO CAPEADO NO MUNICÍPIO DE DOM INOCÊNCIO - PI</t>
  </si>
  <si>
    <t>DRENAGEM</t>
  </si>
  <si>
    <t>R$ 707.096,83</t>
  </si>
  <si>
    <t>LOCALIDADE ESTREITO, GROSSOS, TANQUINHO, DELÍCIA, RIACHO, POÇO VERMELHO, RESFRIADO, CAPIM DE RAIZ, REMISSÃO E MOCAMBINHO</t>
  </si>
  <si>
    <t>IMPLANTAÇÃO DE SISTEMA DE ABASTECIMENTO DE ÁGUA NA ZONA RURAL DO MUNICÍPIO DE CURIMATÁ - PI</t>
  </si>
  <si>
    <t>42.86%</t>
  </si>
  <si>
    <t>FARTURA DO PIAUÍ -SÃO LOURENÇO DO PIAUÍ</t>
  </si>
  <si>
    <t>Semiárido</t>
  </si>
  <si>
    <t>LOCALIDADES ESPINHEIRO, CAÇIMBONA, LAGOA DAS PEDRAS E POÇO D'ANTA</t>
  </si>
  <si>
    <t>CONSTRUÇÃO SISTEMA DE ABASTECIMENTO DE ÁGUA SIMPLIFICADO NAS ZONAS RURAIS DOS MUNICÍPIOS DE FARTURA DO PIAUÍ - PI  E SÃO LOURENÇO DO PIAUÍ - PI</t>
  </si>
  <si>
    <t>ADUTORA</t>
  </si>
  <si>
    <t>Não se aplica (poços existentes)</t>
  </si>
  <si>
    <t>94.42%</t>
  </si>
  <si>
    <t>LUÍS CORREIA - CAJUEIRO DA PRAIA - ILHA GRANDE - PARNAÍBA</t>
  </si>
  <si>
    <t>Litorânea + Meio Norte</t>
  </si>
  <si>
    <t>SUPERVISÃO E ACOMPANHAMENTO TECNOLÓGICO DAS OBRAS DO SISTEMA ADUTOR DO LITORAL - 2ª ETAPA, CT 160/2021</t>
  </si>
  <si>
    <t>Estação Elevatória de Água Tratada – EEAT Principal-- Vazão Nominal por Conjunto: 1.800,00 m³/h ou 500,00 l/s;Linha Adutora de Água Tratada DN 400 mm- Vazão de Projeto: 102,00 l/s;Linha Adutora de Água Tratada DN 900 mm- Vazão de Projeto: 928,00 l/s;Estação Elevatória de Pindorama – EE Pindorama- Vazão Nominal por Conjunto: 630,49 m³/h ou 175,14 l/s;Linha Adutora de Água Tratada DN 400 mm- Vazão de Projeto: 350,27 l/s;Estação Elevatória de Parnaíba – EE Parnaíba- Vazão Nominal por Conjunto: 631,51 m³/h ou 175,42 l/s;Linha Adutora de Água Tratada DN 400 mm- Vazão de Projeto: 175,42 l/s;Estação Elevatória de Luís Correia – EE Luís Correia- Vazão Nominal por Conjunto: 264,89 m³/h ou 73,58 l/s;Linha Adutora de Água Tratada DN 300 mm- Vazão de Projeto: 80,52 l/s;Linha Adutora de Água Tratada DN 250 mm- Vazão de Projeto: 68,04 l/s;</t>
  </si>
  <si>
    <t>Serão beneficiadas pelo projeto cerca de 338.000 pessoas em 2030, com um volume médio de 56.336 m³ de água tratada por dia.</t>
  </si>
  <si>
    <t>99.79%</t>
  </si>
  <si>
    <t>FRONTEIRAS</t>
  </si>
  <si>
    <t>OLHO D'ÁGUA DOS FREIRE, RECANTO ANDREZA, CHAPADA DO CARDAN, SONHAROL, ENCRUZILHADA, CACIMBINHA, LAGOA COMPRIDA E BARREIROS</t>
  </si>
  <si>
    <t>IMPLANTAÇÃO DE SISTEMA DE ABASTECIMENTO DE ÁGUA NA ZONA RURAL DO MUNICÍPIO DE FRONTEIRAS - PI</t>
  </si>
  <si>
    <t>848543/2017</t>
  </si>
  <si>
    <t>LOCALIDADE CATOLÉ E VIDAL</t>
  </si>
  <si>
    <t>848544/2017</t>
  </si>
  <si>
    <t>JAICÓS</t>
  </si>
  <si>
    <t>IMPLANTAÇÃO DE SISTEMA DE ABASTECIMENTO DE ÁGUA DO MUNICÍPIO DE JAICÓS - PI</t>
  </si>
  <si>
    <t>JUREMA</t>
  </si>
  <si>
    <t>ZONA URBANA E NAS LOCALIDADES NOVA MIRA, ALTO DOS MATIAS, CAMPO FORMOSO, MARISTELA E CALDEIRÃOZINHO</t>
  </si>
  <si>
    <t>IMPLANTAÇÃO DE SISTEMA DE ABASTECIMENTO DE ÁGUA UNIFICADO NA ZONA URBANA E ZONA RURAL DO MUNICÍPIO JUREMA - PI</t>
  </si>
  <si>
    <t>100.00%</t>
  </si>
  <si>
    <t>JÚLIO BORGES</t>
  </si>
  <si>
    <t>LOCALIDADES ITIQUIRA, TOURO, INGAZEIRA, GAMELEIRA, GALILÉIA/ANGICAL, BOCA DA VEREDA, TABULEIRO ALTO, CAROARA, BOQUEIRÃO E SANTO ANTÔNIO</t>
  </si>
  <si>
    <r>
      <t>IMPLANTAÇÃO DE 10 (DEZ) SISTEMAS SIMPLIFICADOS DE ABASTECIMENTO DE ÁGUA</t>
    </r>
    <r>
      <rPr>
        <b/>
        <sz val="10"/>
        <color rgb="FFFF0000"/>
        <rFont val="Calibri"/>
        <family val="2"/>
      </rPr>
      <t xml:space="preserve"> </t>
    </r>
    <r>
      <rPr>
        <sz val="10"/>
        <color theme="1"/>
        <rFont val="Calibri"/>
        <family val="2"/>
      </rPr>
      <t>NA ZONA RURAL DO MUNICÍPIO DE JÚLIO BORGES - PI</t>
    </r>
  </si>
  <si>
    <t>46.73%</t>
  </si>
  <si>
    <t>PALMEIRAIS</t>
  </si>
  <si>
    <t>ASSENTAMENTO ILHOTAS E CHAPADA, NA ZONA RURAL E NO BAIRRO CENTRO NA ZONA URBANA</t>
  </si>
  <si>
    <t>IMPLANTAÇÃO DE SISTEMA DE ABASTECIMENTO D'ÁGUA NA ZONA URBANA E RURAL DO MUNICIPIO DE PALMEIRAIS - PI</t>
  </si>
  <si>
    <t>PAU D'ARCO DO PIAUÍ</t>
  </si>
  <si>
    <t>LOCALIDADES CANTO DA PALHA E FAVEIRO</t>
  </si>
  <si>
    <t>IMPLEMENTAÇÃO DE SISTEMA SIMPLIFICADO DE ABASTECIMENTO DE ÁGUA NA ZONA RURAL DO MUNICÍPIO DE PAU D'ARCO DO PIAUÍ - PI</t>
  </si>
  <si>
    <t>2,1 m ³/h diária</t>
  </si>
  <si>
    <t>Localidade canto da palha: 80 pessoasLocalidade Faveiro: 70 pessoas.</t>
  </si>
  <si>
    <t>883250/2019</t>
  </si>
  <si>
    <t>AMPLIAÇÃO DO SISTEMA DE ABASTECIMENTO DE ÁGUA DO MUNICÍPIO DE JUREMA - PI</t>
  </si>
  <si>
    <t>PEDRO II</t>
  </si>
  <si>
    <t>LOCALIDADES GOIABEIRA, MATO GROSSO, GROTAS, CIPÓ DE BAIXO, CIPÓ DE CIMA, CAATINGA E BAIRRO CHAPADA</t>
  </si>
  <si>
    <t>IMPLANTAÇÃO DE 07 (SETE) SISTEMAS DE ABASTECIMENTO DE ÁGUA NA ZONA RURAL DO MUNICÍPIO DE PEDRO II - PI</t>
  </si>
  <si>
    <t>31.99%</t>
  </si>
  <si>
    <t>883307/2019</t>
  </si>
  <si>
    <t>IMPLANTAÇÃO DE SISTEMA DE ABASTECIMENTO DE ÁGUA DO MUNICÍPIO DE JUREMA - PI</t>
  </si>
  <si>
    <t>PIRACURUCA</t>
  </si>
  <si>
    <t>CONTRATAÇÃO DE CONSULTORIA PARA A "ELABORAÇÃO DO PROJETO DE ENGENHARIA PARA RECUPERAÇÃO DAS ESTRUTURAS CIVIS DA BARRAGEM PIRACURUCA - NO MUNICÍPIO DE PIRACURUCA - PI</t>
  </si>
  <si>
    <t>27.42%</t>
  </si>
  <si>
    <t>CONTRATAÇÃO DE EMPRESA DE CONSULTORIA PARA ELABORAÇÃO DO PLANO DE SEGURANÇA DA BARRAGEM (PSB)  E DO PLANO DE AÇÃO DE EMERGÊNCIA (PAE), INCLUINDO TREINAMENTO DAS COMUNIDADES DA BARRAGEM PIRACURUCA, NO MUNICÍPIO DE PIRACURUCA - PI</t>
  </si>
  <si>
    <t>O objetivo da ação é elaborar o projeto de recuperação da Barragem Piracuruca no município de Piracuruca - PI</t>
  </si>
  <si>
    <t>Cerca de 28874 habitantes da cidade de Piracuruca e os habitantes dos municipios de São João, São Jose do Divino.</t>
  </si>
  <si>
    <t>76.31%</t>
  </si>
  <si>
    <t>849040/2017</t>
  </si>
  <si>
    <t>MORRO CABEÇA NO TEMPO</t>
  </si>
  <si>
    <t>IMPLANTAÇÃO DE SISTEMA DE ABASTECIMENTO DE ÁGUA DO MUNICÍPIO DE MORRO CABEÇA NO TEMPO - PI</t>
  </si>
  <si>
    <t>Sem evolução</t>
  </si>
  <si>
    <t>NAZARÉ DO PIAUÍ - BELA VISTA DO PIAUÍ</t>
  </si>
  <si>
    <t>Cerrado e Semiárido</t>
  </si>
  <si>
    <t>LOCALIDADES MATA E MALHADINHA em NAZARÉ DO PIAUÍ e RECANTO DO CATITU E ANGICO em BELA VISTA DO PIAUÍ</t>
  </si>
  <si>
    <t>IMPLANTAÇÃO DE SISTEMAS SIMPLIFICADOS DE ABASTECIMENTO DE ÁGUA NAS ZONAS URBANAS DOS MUNICÍPIOS DE NAZARÉ DO PIAUÍ E BELA VISTA DO PIAUÍ - PI</t>
  </si>
  <si>
    <t>60.86%</t>
  </si>
  <si>
    <t>OEIRAS</t>
  </si>
  <si>
    <t>CONSTRUÇÃO DO SISTEMA MACRODRENAGEM - IDEPI - CONVÊNIO 666749 - DO MUNICÍPIO DE OEIRAS - PI</t>
  </si>
  <si>
    <t>97.91%</t>
  </si>
  <si>
    <t>SEAGRO</t>
  </si>
  <si>
    <t>EXECUÇÃO DE SERVIÇOS DE CONSTRUÇÃO DE MICRODRENAGEM URBANA NOS BAIRROS RODAGEM DE PICOS E SANTA TERESA NA SEDE DO MUNICÍPIO DE OEIRAS - PI</t>
  </si>
  <si>
    <t>42.18%</t>
  </si>
  <si>
    <t>TERESINA</t>
  </si>
  <si>
    <t>LOCALIDADE SANTA LUZ</t>
  </si>
  <si>
    <t>SISTEMA DE ABASTECIMENTO DE ÁGUA SIMPLIFICADO NA ZONA RURAL DO MUNICÍPIO DE TERESINA - PI</t>
  </si>
  <si>
    <t>UNIÃO</t>
  </si>
  <si>
    <t>LOCALIDADES MORADA NOVA, MUNDO NOVO, (CENTRO DO FELÍCIO) E GOGÓ</t>
  </si>
  <si>
    <t>IMPLEMENTAÇÃO DE SISTEMA SIMPLIFICADO DE ABASTECIMENTO DE ÁGUA NA ZONA RURAL DO MUNICÍPIO DE UNIÃO - PI</t>
  </si>
  <si>
    <t>A capacitação da Adutora do Pe. Lira não é realizada através de Perfuração de 03 (três) poços tubulares profundos e equipamentos com bombasubmersa e acessórios/capacidade 3; 2,5 m³/h</t>
  </si>
  <si>
    <t>Mundo Novo: 190 pessoas; Gogó: 98 pessoas; Morada Nova: 163 pessoas</t>
  </si>
  <si>
    <t>PADRE MARCOS</t>
  </si>
  <si>
    <t>LOCALIDADES BARRA E JATOBÁ</t>
  </si>
  <si>
    <t>IMPLANTAÇÃO DE 2 SISTEMAS DE ABASTECIMENTO DE ÁGUA ZONA RURAL DO MUNICÍPIO DE PADRE MARCOS - PI</t>
  </si>
  <si>
    <t>96.98%</t>
  </si>
  <si>
    <t>PAULISTANA</t>
  </si>
  <si>
    <t>LOCALIDADE CHUPEIRO</t>
  </si>
  <si>
    <t>IMPLANTAÇÃO DE UM SISTEMA DE ABASTECIMENTO DE ÁGUA NA ZONA RURAL DO MUNICÍPIO DE PAULISTANA - PI</t>
  </si>
  <si>
    <t>R$ 150.000,00</t>
  </si>
  <si>
    <t>PICOS</t>
  </si>
  <si>
    <t>LOCALIDADES GAMELEIRA DOS RODRIGUES, SAQUINHO, MESA DE PEDRA, CAPITÃO DE CAMPOS E VOLTA DO MORRO I E II</t>
  </si>
  <si>
    <r>
      <t>IMPLANTAÇÃO DE SISTEMAS DE ABASTECIMENTO D'ÁGUA</t>
    </r>
    <r>
      <rPr>
        <b/>
        <sz val="10"/>
        <color rgb="FFFF0000"/>
        <rFont val="Arial Nova Cond"/>
        <family val="2"/>
      </rPr>
      <t xml:space="preserve"> </t>
    </r>
    <r>
      <rPr>
        <sz val="10"/>
        <color theme="1"/>
        <rFont val="Arial Nova Cond"/>
        <family val="2"/>
      </rPr>
      <t>NA ZONA RURAL DO MUNICÍPIO DE PICOS - PI</t>
    </r>
  </si>
  <si>
    <t>97.60%</t>
  </si>
  <si>
    <t>SÃO JOÃO DA VARJOTA</t>
  </si>
  <si>
    <t>MIMOSO E PINGA</t>
  </si>
  <si>
    <t>IMPLANTAÇÃO DE SISTEMA DE ABASTECIMENTO DE ÁGUA NA ZONA RURAL DO MUNICÍPIO DE SÃO JOÃO DA VARJOTA - PI</t>
  </si>
  <si>
    <t>SÃO RAIMUNDO NONATO</t>
  </si>
  <si>
    <t>LAGOA GRANDE 1, LAGOA GRANDE 2, LAGOA GRANDE 3, LAGOA GRANDE 4, VERMELHINHO 1, VERMELHINHO 2, BARREIRINHO, BOI MORTO, LAGOA DO CIPÓ 1, LAGOA DO CIPÓ 2, BARREIRO 2, MOCÓS 2, CANCELA, VISTOSA, VISTOSA 2, LAGOA NOVA, PATOS, CURRAIS, PAU FERRO, CALDEIRÃO VELHO E CABOCLINHO 2</t>
  </si>
  <si>
    <t>PERFURAÇÃO DE 21 POÇOS NO MUNICÍPIO DE SÃO RAIMUNO NONATO - PI</t>
  </si>
  <si>
    <t>50.00%</t>
  </si>
  <si>
    <t>887070/2019</t>
  </si>
  <si>
    <t>LOCALIDADES BAIXÃO DO MEL E BOM JARIDM</t>
  </si>
  <si>
    <t>IMPLANTAÇÃO DE SISTEMA DE ABASTECIMENTO DE ÁGUA NA ZONA RURAL DO MUNICÍPIO DE MORRO CABEÇA NO TEMPO - PI</t>
  </si>
  <si>
    <t>DER</t>
  </si>
  <si>
    <t>PAES LANDIM</t>
  </si>
  <si>
    <t>SISTEMA DE ABASTECIMENTO DE AGUA NO MUNICIPIO DE PAES LANDIM - PI</t>
  </si>
  <si>
    <t>847599/2017</t>
  </si>
  <si>
    <t>CASTELO DO PIAUÍ</t>
  </si>
  <si>
    <t>IMPLANTAÇÃO DE SISTEMA DE ABASTECIMENTO DE ÁGUA DO MUNICÍPIO DE CASTELO DO PIAUÍ - PI</t>
  </si>
  <si>
    <t>VÁRZEA BRANCA</t>
  </si>
  <si>
    <t>COMUNIDADE UMBURANA</t>
  </si>
  <si>
    <t>EXECUÇÃO DE UM SISTEMA DE ABASTECIMENTO DE ÁGUA NA ZONA RURAL DO MUNICÍPIO DE VÁRZEA BRANCA-PI</t>
  </si>
  <si>
    <t>R$ 208.545,48</t>
  </si>
  <si>
    <t>895705/2019</t>
  </si>
  <si>
    <t>PORTO ALEGRE DO PIAUÍ</t>
  </si>
  <si>
    <t>IMPLANTAÇÃO DE SISTEMA DE ABASTECIMENTO DE ÁGUA DO MUNICÍPIO DE PORTO ALEGRE DO PIAUÍ - PI</t>
  </si>
  <si>
    <t>SANTA FILOMENA</t>
  </si>
  <si>
    <t>LOCALIDADES BACABA E BREJO DAS OVELHAS</t>
  </si>
  <si>
    <t>IMPLANTAÇÃO DE SISTEMAS SIMPLIFICADOS DE ÁGUA NA ZONA RURAL DO MUNICÍPIO DE SANTA FILOMENA - PI</t>
  </si>
  <si>
    <t>R$ 264.185,70</t>
  </si>
  <si>
    <t xml:space="preserve"> LOCALIDADES LAGOA NOVA E PÃO DE AÇUCAR</t>
  </si>
  <si>
    <t>IMPLANTAÇÃO DE SISTEMA DE ABASTECIMENTO DE ÁGUA NA ZONA RURAL DO MUNICÍPIO DE VÁRZEA BRANCA - PI</t>
  </si>
  <si>
    <t>ALTAMIRA, CACIMBA, CAROA, FAZENDA PARNAÍBA, LAGOA DA ONÇA, LAGOA DO JATOBÁ, LAGOA DO MEIO I, LAGOA DO PEIXE, LAGOA DO RAIMUNDO, LAGOA DOS SOARES, MONTES CLAROS, PAU DE RATO, SALINAS, SÍTIO DA ALDEIA, TRAÍRAS, VILA BITU e ZÉ PEREIRA</t>
  </si>
  <si>
    <t>RECUPERAÇÃO E DESOBSTRUÇÃO DE BARREIROS E PEQUENAS BARRAGENS NO MUNICÍPIO DE VÁRZEA BRANCA - PI</t>
  </si>
  <si>
    <t>16.67%</t>
  </si>
  <si>
    <t>887079/2019</t>
  </si>
  <si>
    <t>URUÇUÍ</t>
  </si>
  <si>
    <t>LOCALIDADE CABECEIRA DA ESTIVA</t>
  </si>
  <si>
    <t>IMPLANTAÇÃO DE SISTEMA DE ABASTECIMENTO DE ÁGUA NA ZONA RURAL DO MUNICÍPIO DE URUÇUÍ - PI</t>
  </si>
  <si>
    <t>R$ 1.497.491,86</t>
  </si>
  <si>
    <t>Jaicós</t>
  </si>
  <si>
    <t>Brasileira</t>
  </si>
  <si>
    <t>Cocal</t>
  </si>
  <si>
    <t>Acauã</t>
  </si>
  <si>
    <t>Agricolândia</t>
  </si>
  <si>
    <t>Meio Norte</t>
  </si>
  <si>
    <t>Meio Norte + Litoral</t>
  </si>
  <si>
    <t>Água Branca</t>
  </si>
  <si>
    <t>Alagoinha do Piauí</t>
  </si>
  <si>
    <t>Alegrete do Piauí</t>
  </si>
  <si>
    <t>Alto Longá</t>
  </si>
  <si>
    <t>Altos</t>
  </si>
  <si>
    <t>Alvorada do Gurguéia</t>
  </si>
  <si>
    <t>Cerrado</t>
  </si>
  <si>
    <t>Amarante</t>
  </si>
  <si>
    <t>Angical do Piauí</t>
  </si>
  <si>
    <t>Anísio de Abreu</t>
  </si>
  <si>
    <t>Antônio Almeida</t>
  </si>
  <si>
    <t>Aroazes</t>
  </si>
  <si>
    <t>Arraial</t>
  </si>
  <si>
    <t>Assunção do Piauí</t>
  </si>
  <si>
    <t>Avelino Lopes</t>
  </si>
  <si>
    <t>Baixa Grande do Ribeiro</t>
  </si>
  <si>
    <t>Barras</t>
  </si>
  <si>
    <t>Barreiras do Piauí</t>
  </si>
  <si>
    <t>Barro Duro</t>
  </si>
  <si>
    <t>Batalha</t>
  </si>
  <si>
    <t>Bela Vista do Piauí</t>
  </si>
  <si>
    <t>Belém do Piauí</t>
  </si>
  <si>
    <t>Beneditinos</t>
  </si>
  <si>
    <t>Bertolínia</t>
  </si>
  <si>
    <t>Boa Hora</t>
  </si>
  <si>
    <t>Bocaina</t>
  </si>
  <si>
    <t>Bom Jesus</t>
  </si>
  <si>
    <t>Bonfim do Piauí</t>
  </si>
  <si>
    <t>Boqueirão do Piauí</t>
  </si>
  <si>
    <t>Brejo do Piauí</t>
  </si>
  <si>
    <t>Buriti dos Lopes</t>
  </si>
  <si>
    <t>Litoral</t>
  </si>
  <si>
    <t>Buriti dos Montes</t>
  </si>
  <si>
    <t>Cabeceiras do Piauí</t>
  </si>
  <si>
    <t>Cajazeiras do Piauí</t>
  </si>
  <si>
    <t>Campinas do Piauí</t>
  </si>
  <si>
    <t>Campo Grande do Piauí</t>
  </si>
  <si>
    <t>Campo Maior</t>
  </si>
  <si>
    <t>Canavieira</t>
  </si>
  <si>
    <t>Canto do Buriti</t>
  </si>
  <si>
    <t>Capitão de Campos</t>
  </si>
  <si>
    <t>Caracol</t>
  </si>
  <si>
    <t>Caraúbas do Piauí</t>
  </si>
  <si>
    <t>Caridade do Piauí</t>
  </si>
  <si>
    <t>Castelo do Piauí</t>
  </si>
  <si>
    <t>Caxingó</t>
  </si>
  <si>
    <t>Cocal de Telha</t>
  </si>
  <si>
    <t>Cocal dos Alves</t>
  </si>
  <si>
    <t>Coivaras</t>
  </si>
  <si>
    <t>Colônia do Gurguéia</t>
  </si>
  <si>
    <t>Colônia do Piauí</t>
  </si>
  <si>
    <t>Conceição do Canindé</t>
  </si>
  <si>
    <t>Coronel José Dias</t>
  </si>
  <si>
    <t>Corrente</t>
  </si>
  <si>
    <t>Cristalândia do Piauí</t>
  </si>
  <si>
    <t>Cristino Castro</t>
  </si>
  <si>
    <t>Curimatá</t>
  </si>
  <si>
    <t>Currais</t>
  </si>
  <si>
    <t>Curral Novo do Piauí</t>
  </si>
  <si>
    <t>Demerval Lobão</t>
  </si>
  <si>
    <t>Dirceu Arcoverde</t>
  </si>
  <si>
    <t>Dom Expedito Lopes</t>
  </si>
  <si>
    <t>Domingos Mourão</t>
  </si>
  <si>
    <t>Elesbão Veloso</t>
  </si>
  <si>
    <t>Eliseu Martins</t>
  </si>
  <si>
    <t>Esperantina</t>
  </si>
  <si>
    <t>Fartura do Piauí</t>
  </si>
  <si>
    <t>Flores do Piauí</t>
  </si>
  <si>
    <t>Floriano</t>
  </si>
  <si>
    <t>Francinópolis</t>
  </si>
  <si>
    <t>Francisco Ayres</t>
  </si>
  <si>
    <t>Francisco Macedo</t>
  </si>
  <si>
    <t>Francisco Santos</t>
  </si>
  <si>
    <t>Fronteiras</t>
  </si>
  <si>
    <t>Geminiano</t>
  </si>
  <si>
    <t>Gilbués</t>
  </si>
  <si>
    <t>Guadalupe</t>
  </si>
  <si>
    <t>Guaribas</t>
  </si>
  <si>
    <t>Hugo Napoleão</t>
  </si>
  <si>
    <t>Ilha Grande</t>
  </si>
  <si>
    <t>Inhuma</t>
  </si>
  <si>
    <t>Ipiranga do Piauí</t>
  </si>
  <si>
    <t>Isaías Coelho</t>
  </si>
  <si>
    <t>Itainópolis</t>
  </si>
  <si>
    <t>Itaueira</t>
  </si>
  <si>
    <t>Jacobina do Piauí</t>
  </si>
  <si>
    <t>Jardim do Mulato</t>
  </si>
  <si>
    <t>Jatobá do Piauí</t>
  </si>
  <si>
    <t>Jerumenha</t>
  </si>
  <si>
    <t>João Costa</t>
  </si>
  <si>
    <t>Joaquim Pires</t>
  </si>
  <si>
    <t>José de Freitas</t>
  </si>
  <si>
    <t>Juazeiro do Piauí</t>
  </si>
  <si>
    <t>Júlio Borges</t>
  </si>
  <si>
    <t>Jurema</t>
  </si>
  <si>
    <t>Lagoa Alegre</t>
  </si>
  <si>
    <t>Lagoa de São Francisco</t>
  </si>
  <si>
    <t>Lagoa do Barro do Piauí</t>
  </si>
  <si>
    <t>Lagoa do Piauí</t>
  </si>
  <si>
    <t>Lagoa do Sítio</t>
  </si>
  <si>
    <t>Landri Sales</t>
  </si>
  <si>
    <t>Luís Correia</t>
  </si>
  <si>
    <t>Luzilândia</t>
  </si>
  <si>
    <t>Manoel Emídio</t>
  </si>
  <si>
    <t>Marcos Parente</t>
  </si>
  <si>
    <t>Matias Olímpio</t>
  </si>
  <si>
    <t>Miguel Alves</t>
  </si>
  <si>
    <t>Milton Brandão</t>
  </si>
  <si>
    <t>Monsenhor Gil</t>
  </si>
  <si>
    <t>Monsenhor Hipólito</t>
  </si>
  <si>
    <t>Monte Alegre do Piauí</t>
  </si>
  <si>
    <t>Morro do Chapéu do Piauí</t>
  </si>
  <si>
    <t>Murici dos Portelas</t>
  </si>
  <si>
    <t>Nazaré do Piauí</t>
  </si>
  <si>
    <t>Nazária</t>
  </si>
  <si>
    <t>Nossa Senhora de Nazaré</t>
  </si>
  <si>
    <t>Nossa Senhora dos Remédios</t>
  </si>
  <si>
    <t>Nova Santa Rita</t>
  </si>
  <si>
    <t>Novo Oriente do Piauí</t>
  </si>
  <si>
    <t>Oeiras</t>
  </si>
  <si>
    <t>Olho d Água do Piauí</t>
  </si>
  <si>
    <t>Padre Marcos</t>
  </si>
  <si>
    <t>Paes Landim</t>
  </si>
  <si>
    <t>Pajeú do Piauí</t>
  </si>
  <si>
    <t>Palmeira do Piauí</t>
  </si>
  <si>
    <t>Palmeirais</t>
  </si>
  <si>
    <t>Paquetá</t>
  </si>
  <si>
    <t>Parnaguá</t>
  </si>
  <si>
    <t>Parnaíba</t>
  </si>
  <si>
    <t>Passagem Franca do Piauí</t>
  </si>
  <si>
    <t>Patos do Piauí</t>
  </si>
  <si>
    <t>Paulistana</t>
  </si>
  <si>
    <t>Pavussu</t>
  </si>
  <si>
    <t>Pedro II</t>
  </si>
  <si>
    <t>Pedro Laurentino</t>
  </si>
  <si>
    <t>Picos</t>
  </si>
  <si>
    <t>Pimenteiras</t>
  </si>
  <si>
    <t>Pio IX</t>
  </si>
  <si>
    <t>Piracuruca</t>
  </si>
  <si>
    <t>Piripiri</t>
  </si>
  <si>
    <t>Porto</t>
  </si>
  <si>
    <t>Porto Alegre do Piauí</t>
  </si>
  <si>
    <t>Prata do Piauí</t>
  </si>
  <si>
    <t>Queimada Nova</t>
  </si>
  <si>
    <t>Redenção do Gurguéia</t>
  </si>
  <si>
    <t>Regeneração</t>
  </si>
  <si>
    <t>Riacho Frio</t>
  </si>
  <si>
    <t>Ribeira do Piauí</t>
  </si>
  <si>
    <t>Ribeiro Gonçalves</t>
  </si>
  <si>
    <t>Rio Grande do Piauí</t>
  </si>
  <si>
    <t>Santa Cruz do Piauí</t>
  </si>
  <si>
    <t>Santa Filomena</t>
  </si>
  <si>
    <t>Santa Luz</t>
  </si>
  <si>
    <t>Santana do Piauí</t>
  </si>
  <si>
    <t>Santa Rosa do Piauí</t>
  </si>
  <si>
    <t>Santo Antônio de Lisboa</t>
  </si>
  <si>
    <t>Santo Antônio dos Milagres</t>
  </si>
  <si>
    <t>Santo Inácio do Piauí</t>
  </si>
  <si>
    <t>São Braz do Piauí</t>
  </si>
  <si>
    <t>São Félix do Piauí</t>
  </si>
  <si>
    <t>São Francisco de Assis do Piauí</t>
  </si>
  <si>
    <t>São Francisco do Piauí</t>
  </si>
  <si>
    <t>São Gonçalo do Piauí</t>
  </si>
  <si>
    <t>São João da Canabrava</t>
  </si>
  <si>
    <t>São João da Fronteira</t>
  </si>
  <si>
    <t>São João da Serra</t>
  </si>
  <si>
    <t>São João da Varjota</t>
  </si>
  <si>
    <t>São João do Piauí</t>
  </si>
  <si>
    <t>São José do Divino</t>
  </si>
  <si>
    <t>São José do Peixe</t>
  </si>
  <si>
    <t>São José do Piauí</t>
  </si>
  <si>
    <t>São Julião</t>
  </si>
  <si>
    <t>São Lourenço do Piauí</t>
  </si>
  <si>
    <t>São Luis do Piauí</t>
  </si>
  <si>
    <t>São Miguel da Baixa Grande</t>
  </si>
  <si>
    <t>São Miguel do Tapuio</t>
  </si>
  <si>
    <t>São Pedro do Piauí</t>
  </si>
  <si>
    <t>São Raimundo Nonato</t>
  </si>
  <si>
    <t>Sebastião Leal</t>
  </si>
  <si>
    <t>Sigefredo Pacheco</t>
  </si>
  <si>
    <t>Simões</t>
  </si>
  <si>
    <t>Simplício Mendes</t>
  </si>
  <si>
    <t>Socorro do Piauí</t>
  </si>
  <si>
    <t>Sussuapara</t>
  </si>
  <si>
    <t>Teresina</t>
  </si>
  <si>
    <t>União</t>
  </si>
  <si>
    <t>Uruçuí</t>
  </si>
  <si>
    <t>Valença do Piauí</t>
  </si>
  <si>
    <t>Várzea Branca</t>
  </si>
  <si>
    <t>Várzea Grande</t>
  </si>
  <si>
    <t>Vera Mendes</t>
  </si>
  <si>
    <t>Vila Nova do Piauí</t>
  </si>
  <si>
    <t>Wall Ferraz</t>
  </si>
  <si>
    <t>Aroeiras do Itaim</t>
  </si>
  <si>
    <t>Barra D'Alcântara</t>
  </si>
  <si>
    <t>Betânia do Piauí</t>
  </si>
  <si>
    <t>Bom Princípio do Piauí</t>
  </si>
  <si>
    <t>Cajueiro da Praia</t>
  </si>
  <si>
    <t>Caldeirão Grande do Piauí</t>
  </si>
  <si>
    <t>Campo Alegre do Fidalgo</t>
  </si>
  <si>
    <t>Campo Largo do Piauí</t>
  </si>
  <si>
    <t>Capitão Gervásio Oliveira</t>
  </si>
  <si>
    <t>Curralinhos</t>
  </si>
  <si>
    <t>Dom Inocêncio</t>
  </si>
  <si>
    <t>Floresta do Piauí</t>
  </si>
  <si>
    <t>Joca Marques</t>
  </si>
  <si>
    <t>Lagoinha do Piauí</t>
  </si>
  <si>
    <t>Madeiro</t>
  </si>
  <si>
    <t>Marcolândia</t>
  </si>
  <si>
    <t>Massapê do Piauí</t>
  </si>
  <si>
    <t>Miguel Leão</t>
  </si>
  <si>
    <t>Morro Cabeça no Tempo</t>
  </si>
  <si>
    <t>Novo Santo Antônio</t>
  </si>
  <si>
    <t>Pau D'Arco do Piauí</t>
  </si>
  <si>
    <t>Santa Cruz dos Milagres</t>
  </si>
  <si>
    <t>São Gonçalo do Gurguéia</t>
  </si>
  <si>
    <t>São João do Arraial</t>
  </si>
  <si>
    <t>São Miguel do Fidalgo</t>
  </si>
  <si>
    <t>Sebastião Barros</t>
  </si>
  <si>
    <t>Tamboril do Piauí</t>
  </si>
  <si>
    <t>Tanque do Piauí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</si>
</sst>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R$ -416]#,##0.00"/>
  </numFmts>
  <fonts count="15" x14ac:knownFonts="1">
    <font>
      <sz val="10"/>
      <color rgb="FF000000"/>
      <name val="Arial"/>
      <scheme val="minor"/>
    </font>
    <font>
      <b/>
      <sz val="10"/>
      <color rgb="FFFFFFFF"/>
      <name val="Calibri"/>
      <family val="2"/>
    </font>
    <font>
      <sz val="10"/>
      <color theme="1"/>
      <name val="Calibri"/>
      <family val="2"/>
    </font>
    <font>
      <b/>
      <sz val="10"/>
      <color rgb="FFFF0000"/>
      <name val="Calibri"/>
      <family val="2"/>
    </font>
    <font>
      <u/>
      <sz val="10"/>
      <color theme="10"/>
      <name val="Arial"/>
      <family val="2"/>
      <scheme val="minor"/>
    </font>
    <font>
      <sz val="9"/>
      <color indexed="81"/>
      <name val="Segoe UI"/>
      <family val="2"/>
    </font>
    <font>
      <b/>
      <sz val="9"/>
      <color indexed="81"/>
      <name val="Segoe UI"/>
      <family val="2"/>
    </font>
    <font>
      <sz val="10"/>
      <color rgb="FFFF0000"/>
      <name val="Calibri"/>
      <family val="2"/>
    </font>
    <font>
      <b/>
      <sz val="10"/>
      <color rgb="FFFFFFFF"/>
      <name val="Arial Nova Cond"/>
      <family val="2"/>
    </font>
    <font>
      <sz val="10"/>
      <color theme="1"/>
      <name val="Arial Nova Cond"/>
      <family val="2"/>
    </font>
    <font>
      <b/>
      <sz val="10"/>
      <color theme="1"/>
      <name val="Arial Nova Cond"/>
      <family val="2"/>
    </font>
    <font>
      <sz val="10"/>
      <color rgb="FF000000"/>
      <name val="Arial Nova Cond"/>
      <family val="2"/>
    </font>
    <font>
      <b/>
      <sz val="10"/>
      <color rgb="FFFF0000"/>
      <name val="Arial Nova Cond"/>
      <family val="2"/>
    </font>
    <font>
      <sz val="11"/>
      <name val="Calibri"/>
      <family val="2"/>
    </font>
    <font>
      <sz val="11"/>
      <name val="Calibri"/>
      <family val="2"/>
    </font>
  </fonts>
  <fills count="4">
    <fill>
      <patternFill patternType="none"/>
    </fill>
    <fill>
      <patternFill patternType="gray125"/>
    </fill>
    <fill>
      <patternFill patternType="solid">
        <fgColor rgb="FF002060"/>
        <bgColor rgb="FF38761D"/>
      </patternFill>
    </fill>
    <fill>
      <patternFill patternType="solid">
        <fgColor theme="0" tint="-0.499984740745262"/>
        <bgColor rgb="FF38761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4" fillId="0" borderId="0" applyNumberFormat="0" applyFill="0" applyBorder="0" applyAlignment="0" applyProtection="0"/>
    <xf numFmtId="0" fontId="13" fillId="0" borderId="0"/>
    <xf numFmtId="43" fontId="14" fillId="0" borderId="0" applyFont="0" applyFill="0" applyBorder="0" applyAlignment="0" applyProtection="0"/>
    <xf numFmtId="0" fontId="14" fillId="0" borderId="0"/>
  </cellStyleXfs>
  <cellXfs count="3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10"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2" fontId="9"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10" fontId="9"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1" xfId="0" applyFont="1" applyBorder="1" applyAlignment="1">
      <alignment horizontal="centerContinuous" vertical="center" wrapText="1"/>
    </xf>
    <xf numFmtId="0" fontId="12" fillId="0" borderId="1" xfId="0" applyFont="1" applyBorder="1" applyAlignment="1">
      <alignment horizontal="center" vertical="center" wrapText="1"/>
    </xf>
    <xf numFmtId="0" fontId="11" fillId="0" borderId="0" xfId="0" applyFont="1" applyAlignment="1">
      <alignment horizontal="left" vertical="center" wrapText="1"/>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5">
    <cellStyle name="Hyperlink" xfId="1" xr:uid="{00000000-000B-0000-0000-000008000000}"/>
    <cellStyle name="Normal" xfId="0" builtinId="0"/>
    <cellStyle name="Normal 2" xfId="2" xr:uid="{CCA4A964-4D18-474C-8F9E-BAEDE2294B0E}"/>
    <cellStyle name="Normal 2 2" xfId="4" xr:uid="{4C4BF507-EC18-45A4-9E28-43065BC8807B}"/>
    <cellStyle name="Vírgula 2" xfId="3" xr:uid="{3451F764-C5CD-4EB0-AB43-5D2554C65E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itinfoalvarezandmarsal.sharepoint.com/sites/AGESPISA/Documentos%20AGESPISA/03.%20Workpapers/3.%20Fase%203%20-%20Modelagem/01.%20Projetos/03.%20Workpapers%20Projetos/A&amp;M%20-%20Cidades%20por%20Macro%20e%20Microrregi&#245;es%20-%20MRAE%20rev01.xlsx" TargetMode="External"/><Relationship Id="rId1" Type="http://schemas.openxmlformats.org/officeDocument/2006/relationships/externalLinkPath" Target="/sites/AGESPISA/Documentos%20AGESPISA/03.%20Workpapers/3.%20Fase%203%20-%20Modelagem/01.%20Projetos/03.%20Workpapers%20Projetos/A&amp;M%20-%20Cidades%20por%20Macro%20e%20Microrregi&#245;es%20-%20MRAE%20re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rencia MRAE"/>
      <sheetName val="Sheet1"/>
      <sheetName val="Sheet2"/>
      <sheetName val="Sheet3"/>
    </sheetNames>
    <sheetDataSet>
      <sheetData sheetId="0">
        <row r="1">
          <cell r="C1" t="str">
            <v>Municipio</v>
          </cell>
          <cell r="D1" t="str">
            <v>Macrorregião ATUAL EVTE</v>
          </cell>
        </row>
        <row r="2">
          <cell r="C2" t="str">
            <v>Alvorada do Gurguéia</v>
          </cell>
          <cell r="D2" t="str">
            <v>Cerrado</v>
          </cell>
        </row>
        <row r="3">
          <cell r="C3" t="str">
            <v>Antônio Almeida</v>
          </cell>
          <cell r="D3" t="str">
            <v>Cerrado</v>
          </cell>
        </row>
        <row r="4">
          <cell r="C4" t="str">
            <v>Arraial</v>
          </cell>
          <cell r="D4" t="str">
            <v>Cerrado</v>
          </cell>
        </row>
        <row r="5">
          <cell r="C5" t="str">
            <v>Avelino Lopes</v>
          </cell>
          <cell r="D5" t="str">
            <v>Cerrado</v>
          </cell>
        </row>
        <row r="6">
          <cell r="C6" t="str">
            <v>Baixa Grande do Ribeiro</v>
          </cell>
          <cell r="D6" t="str">
            <v>Cerrado</v>
          </cell>
        </row>
        <row r="7">
          <cell r="C7" t="str">
            <v>Barreiras do Piauí</v>
          </cell>
          <cell r="D7" t="str">
            <v>Cerrado</v>
          </cell>
        </row>
        <row r="8">
          <cell r="C8" t="str">
            <v>Bertolínia</v>
          </cell>
          <cell r="D8" t="str">
            <v>Cerrado</v>
          </cell>
        </row>
        <row r="9">
          <cell r="C9" t="str">
            <v>Brejo do Piauí</v>
          </cell>
          <cell r="D9" t="str">
            <v>Cerrado</v>
          </cell>
        </row>
        <row r="10">
          <cell r="C10" t="str">
            <v>Canavieira</v>
          </cell>
          <cell r="D10" t="str">
            <v>Cerrado</v>
          </cell>
        </row>
        <row r="11">
          <cell r="C11" t="str">
            <v>Colônia do Gurguéia</v>
          </cell>
          <cell r="D11" t="str">
            <v>Cerrado</v>
          </cell>
        </row>
        <row r="12">
          <cell r="C12" t="str">
            <v>Cristalândia do Piauí</v>
          </cell>
          <cell r="D12" t="str">
            <v>Cerrado</v>
          </cell>
        </row>
        <row r="13">
          <cell r="C13" t="str">
            <v>Cristino Castro</v>
          </cell>
          <cell r="D13" t="str">
            <v>Cerrado</v>
          </cell>
        </row>
        <row r="14">
          <cell r="C14" t="str">
            <v>Curimatá</v>
          </cell>
          <cell r="D14" t="str">
            <v>Cerrado</v>
          </cell>
        </row>
        <row r="15">
          <cell r="C15" t="str">
            <v>Currais</v>
          </cell>
          <cell r="D15" t="str">
            <v>Cerrado</v>
          </cell>
        </row>
        <row r="16">
          <cell r="C16" t="str">
            <v>Eliseu Martins</v>
          </cell>
          <cell r="D16" t="str">
            <v>Cerrado</v>
          </cell>
        </row>
        <row r="17">
          <cell r="C17" t="str">
            <v>Flores do Piauí</v>
          </cell>
          <cell r="D17" t="str">
            <v>Cerrado</v>
          </cell>
        </row>
        <row r="18">
          <cell r="C18" t="str">
            <v>Francisco Ayres</v>
          </cell>
          <cell r="D18" t="str">
            <v>Cerrado</v>
          </cell>
        </row>
        <row r="19">
          <cell r="C19" t="str">
            <v>Gilbués</v>
          </cell>
          <cell r="D19" t="str">
            <v>Cerrado</v>
          </cell>
        </row>
        <row r="20">
          <cell r="C20" t="str">
            <v>Guadalupe</v>
          </cell>
          <cell r="D20" t="str">
            <v>Cerrado</v>
          </cell>
        </row>
        <row r="21">
          <cell r="C21" t="str">
            <v>Itaueira</v>
          </cell>
          <cell r="D21" t="str">
            <v>Cerrado</v>
          </cell>
        </row>
        <row r="22">
          <cell r="C22" t="str">
            <v>Jerumenha</v>
          </cell>
          <cell r="D22" t="str">
            <v>Cerrado</v>
          </cell>
        </row>
        <row r="23">
          <cell r="C23" t="str">
            <v>Júlio Borges</v>
          </cell>
          <cell r="D23" t="str">
            <v>Cerrado</v>
          </cell>
        </row>
        <row r="24">
          <cell r="C24" t="str">
            <v>Landri Sales</v>
          </cell>
          <cell r="D24" t="str">
            <v>Cerrado</v>
          </cell>
        </row>
        <row r="25">
          <cell r="C25" t="str">
            <v>Manoel Emídio</v>
          </cell>
          <cell r="D25" t="str">
            <v>Cerrado</v>
          </cell>
        </row>
        <row r="26">
          <cell r="C26" t="str">
            <v>Marcos Parente</v>
          </cell>
          <cell r="D26" t="str">
            <v>Cerrado</v>
          </cell>
        </row>
        <row r="27">
          <cell r="C27" t="str">
            <v>Monte Alegre do Piauí</v>
          </cell>
          <cell r="D27" t="str">
            <v>Cerrado</v>
          </cell>
        </row>
        <row r="28">
          <cell r="C28" t="str">
            <v>Morro Cabeça no Tempo</v>
          </cell>
          <cell r="D28" t="str">
            <v>Cerrado</v>
          </cell>
        </row>
        <row r="29">
          <cell r="C29" t="str">
            <v>Nazaré do Piauí</v>
          </cell>
          <cell r="D29" t="str">
            <v>Cerrado</v>
          </cell>
        </row>
        <row r="30">
          <cell r="C30" t="str">
            <v>Nova Santa Rita</v>
          </cell>
          <cell r="D30" t="str">
            <v>Cerrado</v>
          </cell>
        </row>
        <row r="31">
          <cell r="C31" t="str">
            <v>Paes Landim</v>
          </cell>
          <cell r="D31" t="str">
            <v>Cerrado</v>
          </cell>
        </row>
        <row r="32">
          <cell r="C32" t="str">
            <v>Pajeú do Piauí</v>
          </cell>
          <cell r="D32" t="str">
            <v>Cerrado</v>
          </cell>
        </row>
        <row r="33">
          <cell r="C33" t="str">
            <v>Palmeira do Piauí</v>
          </cell>
          <cell r="D33" t="str">
            <v>Cerrado</v>
          </cell>
        </row>
        <row r="34">
          <cell r="C34" t="str">
            <v>Parnaguá</v>
          </cell>
          <cell r="D34" t="str">
            <v>Cerrado</v>
          </cell>
        </row>
        <row r="35">
          <cell r="C35" t="str">
            <v>Pavussu</v>
          </cell>
          <cell r="D35" t="str">
            <v>Cerrado</v>
          </cell>
        </row>
        <row r="36">
          <cell r="C36" t="str">
            <v>Pedro Laurentino</v>
          </cell>
          <cell r="D36" t="str">
            <v>Cerrado</v>
          </cell>
        </row>
        <row r="37">
          <cell r="C37" t="str">
            <v>Porto Alegre do Piauí</v>
          </cell>
          <cell r="D37" t="str">
            <v>Cerrado</v>
          </cell>
        </row>
        <row r="38">
          <cell r="C38" t="str">
            <v>Redenção do Gurguéia</v>
          </cell>
          <cell r="D38" t="str">
            <v>Cerrado</v>
          </cell>
        </row>
        <row r="39">
          <cell r="C39" t="str">
            <v>Riacho Frio</v>
          </cell>
          <cell r="D39" t="str">
            <v>Cerrado</v>
          </cell>
        </row>
        <row r="40">
          <cell r="C40" t="str">
            <v>Ribeira do Piauí</v>
          </cell>
          <cell r="D40" t="str">
            <v>Cerrado</v>
          </cell>
        </row>
        <row r="41">
          <cell r="C41" t="str">
            <v>Ribeiro Gonçalves</v>
          </cell>
          <cell r="D41" t="str">
            <v>Cerrado</v>
          </cell>
        </row>
        <row r="42">
          <cell r="C42" t="str">
            <v>Rio Grande do Piauí</v>
          </cell>
          <cell r="D42" t="str">
            <v>Cerrado</v>
          </cell>
        </row>
        <row r="43">
          <cell r="C43" t="str">
            <v>Santa Filomena</v>
          </cell>
          <cell r="D43" t="str">
            <v>Cerrado</v>
          </cell>
        </row>
        <row r="44">
          <cell r="C44" t="str">
            <v>Santa Luz</v>
          </cell>
          <cell r="D44" t="str">
            <v>Cerrado</v>
          </cell>
        </row>
        <row r="45">
          <cell r="C45" t="str">
            <v>São Gonçalo do Gurguéia</v>
          </cell>
          <cell r="D45" t="str">
            <v>Cerrado</v>
          </cell>
        </row>
        <row r="46">
          <cell r="C46" t="str">
            <v>São José do Peixe</v>
          </cell>
          <cell r="D46" t="str">
            <v>Cerrado</v>
          </cell>
        </row>
        <row r="47">
          <cell r="C47" t="str">
            <v>São Miguel do Fidalgo</v>
          </cell>
          <cell r="D47" t="str">
            <v>Cerrado</v>
          </cell>
        </row>
        <row r="48">
          <cell r="C48" t="str">
            <v>Sebastião Barros</v>
          </cell>
          <cell r="D48" t="str">
            <v>Cerrado</v>
          </cell>
        </row>
        <row r="49">
          <cell r="C49" t="str">
            <v>Sebastião Leal</v>
          </cell>
          <cell r="D49" t="str">
            <v>Cerrado</v>
          </cell>
        </row>
        <row r="50">
          <cell r="C50" t="str">
            <v>Socorro do Piauí</v>
          </cell>
          <cell r="D50" t="str">
            <v>Cerrado</v>
          </cell>
        </row>
        <row r="51">
          <cell r="C51" t="str">
            <v>Tamboril do Piauí</v>
          </cell>
          <cell r="D51" t="str">
            <v>Cerrado</v>
          </cell>
        </row>
        <row r="52">
          <cell r="C52" t="str">
            <v>Bom Jesus</v>
          </cell>
          <cell r="D52" t="str">
            <v>Cerrado</v>
          </cell>
        </row>
        <row r="53">
          <cell r="C53" t="str">
            <v>Canto do Buriti</v>
          </cell>
          <cell r="D53" t="str">
            <v>Cerrado</v>
          </cell>
        </row>
        <row r="54">
          <cell r="C54" t="str">
            <v>Corrente</v>
          </cell>
          <cell r="D54" t="str">
            <v>Cerrado</v>
          </cell>
        </row>
        <row r="55">
          <cell r="C55" t="str">
            <v>Floriano</v>
          </cell>
          <cell r="D55" t="str">
            <v>Cerrado</v>
          </cell>
        </row>
        <row r="56">
          <cell r="C56" t="str">
            <v>Uruçuí</v>
          </cell>
          <cell r="D56" t="str">
            <v>Cerrado</v>
          </cell>
        </row>
        <row r="57">
          <cell r="C57" t="str">
            <v>Agricolândia</v>
          </cell>
          <cell r="D57" t="str">
            <v>Litorânea + Meio Norte</v>
          </cell>
        </row>
        <row r="58">
          <cell r="C58" t="str">
            <v>Água Branca</v>
          </cell>
          <cell r="D58" t="str">
            <v>Litorânea + Meio Norte</v>
          </cell>
        </row>
        <row r="59">
          <cell r="C59" t="str">
            <v>Alto Longá</v>
          </cell>
          <cell r="D59" t="str">
            <v>Litorânea + Meio Norte</v>
          </cell>
        </row>
        <row r="60">
          <cell r="C60" t="str">
            <v>Altos</v>
          </cell>
          <cell r="D60" t="str">
            <v>Litorânea + Meio Norte</v>
          </cell>
        </row>
        <row r="61">
          <cell r="C61" t="str">
            <v>Amarante</v>
          </cell>
          <cell r="D61" t="str">
            <v>Litorânea + Meio Norte</v>
          </cell>
        </row>
        <row r="62">
          <cell r="C62" t="str">
            <v>Angical do Piauí</v>
          </cell>
          <cell r="D62" t="str">
            <v>Litorânea + Meio Norte</v>
          </cell>
        </row>
        <row r="63">
          <cell r="C63" t="str">
            <v>Assunção do Piauí</v>
          </cell>
          <cell r="D63" t="str">
            <v>Litorânea + Meio Norte</v>
          </cell>
        </row>
        <row r="64">
          <cell r="C64" t="str">
            <v>Barras</v>
          </cell>
          <cell r="D64" t="str">
            <v>Litorânea + Meio Norte</v>
          </cell>
        </row>
        <row r="65">
          <cell r="C65" t="str">
            <v>Barro Duro</v>
          </cell>
          <cell r="D65" t="str">
            <v>Litorânea + Meio Norte</v>
          </cell>
        </row>
        <row r="66">
          <cell r="C66" t="str">
            <v>Batalha</v>
          </cell>
          <cell r="D66" t="str">
            <v>Litorânea + Meio Norte</v>
          </cell>
        </row>
        <row r="67">
          <cell r="C67" t="str">
            <v>Beneditinos</v>
          </cell>
          <cell r="D67" t="str">
            <v>Litorânea + Meio Norte</v>
          </cell>
        </row>
        <row r="68">
          <cell r="C68" t="str">
            <v>Boa Hora</v>
          </cell>
          <cell r="D68" t="str">
            <v>Litorânea + Meio Norte</v>
          </cell>
        </row>
        <row r="69">
          <cell r="C69" t="str">
            <v>Bom Princípio do Piauí</v>
          </cell>
          <cell r="D69" t="str">
            <v>Litorânea + Meio Norte</v>
          </cell>
        </row>
        <row r="70">
          <cell r="C70" t="str">
            <v>Boqueirão do Piauí</v>
          </cell>
          <cell r="D70" t="str">
            <v>Litorânea + Meio Norte</v>
          </cell>
        </row>
        <row r="71">
          <cell r="C71" t="str">
            <v>Brasileira</v>
          </cell>
          <cell r="D71" t="str">
            <v>Litorânea + Meio Norte</v>
          </cell>
        </row>
        <row r="72">
          <cell r="C72" t="str">
            <v>Buriti dos Lopes</v>
          </cell>
          <cell r="D72" t="str">
            <v>Litorânea + Meio Norte</v>
          </cell>
        </row>
        <row r="73">
          <cell r="C73" t="str">
            <v>Buriti dos Montes</v>
          </cell>
          <cell r="D73" t="str">
            <v>Litorânea + Meio Norte</v>
          </cell>
        </row>
        <row r="74">
          <cell r="C74" t="str">
            <v>Cabeceiras do Piauí</v>
          </cell>
          <cell r="D74" t="str">
            <v>Litorânea + Meio Norte</v>
          </cell>
        </row>
        <row r="75">
          <cell r="C75" t="str">
            <v>Cajueiro da Praia</v>
          </cell>
          <cell r="D75" t="str">
            <v>Litorânea + Meio Norte</v>
          </cell>
        </row>
        <row r="76">
          <cell r="C76" t="str">
            <v>Campo Largo do Piauí</v>
          </cell>
          <cell r="D76" t="str">
            <v>Litorânea + Meio Norte</v>
          </cell>
        </row>
        <row r="77">
          <cell r="C77" t="str">
            <v>Campo Maior</v>
          </cell>
          <cell r="D77" t="str">
            <v>Litorânea + Meio Norte</v>
          </cell>
        </row>
        <row r="78">
          <cell r="C78" t="str">
            <v>Capitão de Campos</v>
          </cell>
          <cell r="D78" t="str">
            <v>Litorânea + Meio Norte</v>
          </cell>
        </row>
        <row r="79">
          <cell r="C79" t="str">
            <v>Caraúbas do Piauí</v>
          </cell>
          <cell r="D79" t="str">
            <v>Litorânea + Meio Norte</v>
          </cell>
        </row>
        <row r="80">
          <cell r="C80" t="str">
            <v>Castelo do Piauí</v>
          </cell>
          <cell r="D80" t="str">
            <v>Litorânea + Meio Norte</v>
          </cell>
        </row>
        <row r="81">
          <cell r="C81" t="str">
            <v>Caxingó</v>
          </cell>
          <cell r="D81" t="str">
            <v>Litorânea + Meio Norte</v>
          </cell>
        </row>
        <row r="82">
          <cell r="C82" t="str">
            <v>Cocal</v>
          </cell>
          <cell r="D82" t="str">
            <v>Litorânea + Meio Norte</v>
          </cell>
        </row>
        <row r="83">
          <cell r="C83" t="str">
            <v>Cocal de Telha</v>
          </cell>
          <cell r="D83" t="str">
            <v>Litorânea + Meio Norte</v>
          </cell>
        </row>
        <row r="84">
          <cell r="C84" t="str">
            <v>Cocal dos Alves</v>
          </cell>
          <cell r="D84" t="str">
            <v>Litorânea + Meio Norte</v>
          </cell>
        </row>
        <row r="85">
          <cell r="C85" t="str">
            <v>Coivaras</v>
          </cell>
          <cell r="D85" t="str">
            <v>Litorânea + Meio Norte</v>
          </cell>
        </row>
        <row r="86">
          <cell r="C86" t="str">
            <v>Curralinhos</v>
          </cell>
          <cell r="D86" t="str">
            <v>Litorânea + Meio Norte</v>
          </cell>
        </row>
        <row r="87">
          <cell r="C87" t="str">
            <v>Demerval Lobão</v>
          </cell>
          <cell r="D87" t="str">
            <v>Litorânea + Meio Norte</v>
          </cell>
        </row>
        <row r="88">
          <cell r="C88" t="str">
            <v>Domingos Mourão</v>
          </cell>
          <cell r="D88" t="str">
            <v>Litorânea + Meio Norte</v>
          </cell>
        </row>
        <row r="89">
          <cell r="C89" t="str">
            <v>Esperantina</v>
          </cell>
          <cell r="D89" t="str">
            <v>Litorânea + Meio Norte</v>
          </cell>
        </row>
        <row r="90">
          <cell r="C90" t="str">
            <v>Hugo Napoleão</v>
          </cell>
          <cell r="D90" t="str">
            <v>Litorânea + Meio Norte</v>
          </cell>
        </row>
        <row r="91">
          <cell r="C91" t="str">
            <v>Ilha Grande</v>
          </cell>
          <cell r="D91" t="str">
            <v>Litorânea + Meio Norte</v>
          </cell>
        </row>
        <row r="92">
          <cell r="C92" t="str">
            <v>Jardim do Mulato</v>
          </cell>
          <cell r="D92" t="str">
            <v>Litorânea + Meio Norte</v>
          </cell>
        </row>
        <row r="93">
          <cell r="C93" t="str">
            <v>Jatobá do Piauí</v>
          </cell>
          <cell r="D93" t="str">
            <v>Litorânea + Meio Norte</v>
          </cell>
        </row>
        <row r="94">
          <cell r="C94" t="str">
            <v>Joaquim Pires</v>
          </cell>
          <cell r="D94" t="str">
            <v>Litorânea + Meio Norte</v>
          </cell>
        </row>
        <row r="95">
          <cell r="C95" t="str">
            <v>Joca Marques</v>
          </cell>
          <cell r="D95" t="str">
            <v>Litorânea + Meio Norte</v>
          </cell>
        </row>
        <row r="96">
          <cell r="C96" t="str">
            <v>José de Freitas</v>
          </cell>
          <cell r="D96" t="str">
            <v>Litorânea + Meio Norte</v>
          </cell>
        </row>
        <row r="97">
          <cell r="C97" t="str">
            <v>Juazeiro do Piauí</v>
          </cell>
          <cell r="D97" t="str">
            <v>Litorânea + Meio Norte</v>
          </cell>
        </row>
        <row r="98">
          <cell r="C98" t="str">
            <v>Lagoa Alegre</v>
          </cell>
          <cell r="D98" t="str">
            <v>Litorânea + Meio Norte</v>
          </cell>
        </row>
        <row r="99">
          <cell r="C99" t="str">
            <v>Lagoa de São Francisco</v>
          </cell>
          <cell r="D99" t="str">
            <v>Litorânea + Meio Norte</v>
          </cell>
        </row>
        <row r="100">
          <cell r="C100" t="str">
            <v>Lagoa do Piauí</v>
          </cell>
          <cell r="D100" t="str">
            <v>Litorânea + Meio Norte</v>
          </cell>
        </row>
        <row r="101">
          <cell r="C101" t="str">
            <v>Lagoinha do Piauí</v>
          </cell>
          <cell r="D101" t="str">
            <v>Litorânea + Meio Norte</v>
          </cell>
        </row>
        <row r="102">
          <cell r="C102" t="str">
            <v>Luís Correia</v>
          </cell>
          <cell r="D102" t="str">
            <v>Litorânea + Meio Norte</v>
          </cell>
        </row>
        <row r="103">
          <cell r="C103" t="str">
            <v>Luzilândia</v>
          </cell>
          <cell r="D103" t="str">
            <v>Litorânea + Meio Norte</v>
          </cell>
        </row>
        <row r="104">
          <cell r="C104" t="str">
            <v>Madeiro</v>
          </cell>
          <cell r="D104" t="str">
            <v>Litorânea + Meio Norte</v>
          </cell>
        </row>
        <row r="105">
          <cell r="C105" t="str">
            <v>Matias Olímpio</v>
          </cell>
          <cell r="D105" t="str">
            <v>Litorânea + Meio Norte</v>
          </cell>
        </row>
        <row r="106">
          <cell r="C106" t="str">
            <v>Miguel Alves</v>
          </cell>
          <cell r="D106" t="str">
            <v>Litorânea + Meio Norte</v>
          </cell>
        </row>
        <row r="107">
          <cell r="C107" t="str">
            <v>Miguel Leão</v>
          </cell>
          <cell r="D107" t="str">
            <v>Litorânea + Meio Norte</v>
          </cell>
        </row>
        <row r="108">
          <cell r="C108" t="str">
            <v>Milton Brandão</v>
          </cell>
          <cell r="D108" t="str">
            <v>Litorânea + Meio Norte</v>
          </cell>
        </row>
        <row r="109">
          <cell r="C109" t="str">
            <v>Monsenhor Gil</v>
          </cell>
          <cell r="D109" t="str">
            <v>Litorânea + Meio Norte</v>
          </cell>
        </row>
        <row r="110">
          <cell r="C110" t="str">
            <v>Morro do Chapéu do Piauí</v>
          </cell>
          <cell r="D110" t="str">
            <v>Litorânea + Meio Norte</v>
          </cell>
        </row>
        <row r="111">
          <cell r="C111" t="str">
            <v>Murici dos Portelas</v>
          </cell>
          <cell r="D111" t="str">
            <v>Litorânea + Meio Norte</v>
          </cell>
        </row>
        <row r="112">
          <cell r="C112" t="str">
            <v>Nazária do Piauí</v>
          </cell>
          <cell r="D112" t="str">
            <v>Litorânea + Meio Norte</v>
          </cell>
        </row>
        <row r="113">
          <cell r="C113" t="str">
            <v>Nossa Senhora de Nazaré</v>
          </cell>
          <cell r="D113" t="str">
            <v>Litorânea + Meio Norte</v>
          </cell>
        </row>
        <row r="114">
          <cell r="C114" t="str">
            <v>Nossa Senhora dos Remédios</v>
          </cell>
          <cell r="D114" t="str">
            <v>Litorânea + Meio Norte</v>
          </cell>
        </row>
        <row r="115">
          <cell r="C115" t="str">
            <v>Novo Santo Antônio</v>
          </cell>
          <cell r="D115" t="str">
            <v>Litorânea + Meio Norte</v>
          </cell>
        </row>
        <row r="116">
          <cell r="C116" t="str">
            <v>Olho d’Água do Piauí</v>
          </cell>
          <cell r="D116" t="str">
            <v>Litorânea + Meio Norte</v>
          </cell>
        </row>
        <row r="117">
          <cell r="C117" t="str">
            <v>Palmeirais</v>
          </cell>
          <cell r="D117" t="str">
            <v>Litorânea + Meio Norte</v>
          </cell>
        </row>
        <row r="118">
          <cell r="C118" t="str">
            <v>Parnaíba</v>
          </cell>
          <cell r="D118" t="str">
            <v>Litorânea + Meio Norte</v>
          </cell>
        </row>
        <row r="119">
          <cell r="C119" t="str">
            <v>Passagem Franca do Piauí</v>
          </cell>
          <cell r="D119" t="str">
            <v>Litorânea + Meio Norte</v>
          </cell>
        </row>
        <row r="120">
          <cell r="C120" t="str">
            <v>Pau D'Arco do Piauí</v>
          </cell>
          <cell r="D120" t="str">
            <v>Litorânea + Meio Norte</v>
          </cell>
        </row>
        <row r="121">
          <cell r="C121" t="str">
            <v>Pedro II</v>
          </cell>
          <cell r="D121" t="str">
            <v>Litorânea + Meio Norte</v>
          </cell>
        </row>
        <row r="122">
          <cell r="C122" t="str">
            <v>Piracuruca</v>
          </cell>
          <cell r="D122" t="str">
            <v>Litorânea + Meio Norte</v>
          </cell>
        </row>
        <row r="123">
          <cell r="C123" t="str">
            <v>Piripiri</v>
          </cell>
          <cell r="D123" t="str">
            <v>Litorânea + Meio Norte</v>
          </cell>
        </row>
        <row r="124">
          <cell r="C124" t="str">
            <v>Porto</v>
          </cell>
          <cell r="D124" t="str">
            <v>Litorânea + Meio Norte</v>
          </cell>
        </row>
        <row r="125">
          <cell r="C125" t="str">
            <v>Regeneração</v>
          </cell>
          <cell r="D125" t="str">
            <v>Litorânea + Meio Norte</v>
          </cell>
        </row>
        <row r="126">
          <cell r="C126" t="str">
            <v>Santo Antônio dos Milagres</v>
          </cell>
          <cell r="D126" t="str">
            <v>Litorânea + Meio Norte</v>
          </cell>
        </row>
        <row r="127">
          <cell r="C127" t="str">
            <v>São Gonçalo do Piauí</v>
          </cell>
          <cell r="D127" t="str">
            <v>Litorânea + Meio Norte</v>
          </cell>
        </row>
        <row r="128">
          <cell r="C128" t="str">
            <v>São João da Fronteira</v>
          </cell>
          <cell r="D128" t="str">
            <v>Litorânea + Meio Norte</v>
          </cell>
        </row>
        <row r="129">
          <cell r="C129" t="str">
            <v>São João da Serra</v>
          </cell>
          <cell r="D129" t="str">
            <v>Litorânea + Meio Norte</v>
          </cell>
        </row>
        <row r="130">
          <cell r="C130" t="str">
            <v>São João do Arraial</v>
          </cell>
          <cell r="D130" t="str">
            <v>Litorânea + Meio Norte</v>
          </cell>
        </row>
        <row r="131">
          <cell r="C131" t="str">
            <v>São José do Divino</v>
          </cell>
          <cell r="D131" t="str">
            <v>Litorânea + Meio Norte</v>
          </cell>
        </row>
        <row r="132">
          <cell r="C132" t="str">
            <v>São Miguel do Tapuio</v>
          </cell>
          <cell r="D132" t="str">
            <v>Litorânea + Meio Norte</v>
          </cell>
        </row>
        <row r="133">
          <cell r="C133" t="str">
            <v>São Pedro do Piauí</v>
          </cell>
          <cell r="D133" t="str">
            <v>Litorânea + Meio Norte</v>
          </cell>
        </row>
        <row r="134">
          <cell r="C134" t="str">
            <v>Sigefredo Pacheco</v>
          </cell>
          <cell r="D134" t="str">
            <v>Litorânea + Meio Norte</v>
          </cell>
        </row>
        <row r="135">
          <cell r="C135" t="str">
            <v>Teresina</v>
          </cell>
          <cell r="D135" t="str">
            <v>Litorânea + Meio Norte</v>
          </cell>
        </row>
        <row r="136">
          <cell r="C136" t="str">
            <v>União</v>
          </cell>
          <cell r="D136" t="str">
            <v>Litorânea + Meio Norte</v>
          </cell>
        </row>
        <row r="137">
          <cell r="C137" t="str">
            <v>Acauã</v>
          </cell>
          <cell r="D137" t="str">
            <v>Semiárido</v>
          </cell>
        </row>
        <row r="138">
          <cell r="C138" t="str">
            <v>Alagoinha do Piauí</v>
          </cell>
          <cell r="D138" t="str">
            <v>Semiárido</v>
          </cell>
        </row>
        <row r="139">
          <cell r="C139" t="str">
            <v>Alegrete do Piauí</v>
          </cell>
          <cell r="D139" t="str">
            <v>Semiárido</v>
          </cell>
        </row>
        <row r="140">
          <cell r="C140" t="str">
            <v>Anísio de Abreu</v>
          </cell>
          <cell r="D140" t="str">
            <v>Semiárido</v>
          </cell>
        </row>
        <row r="141">
          <cell r="C141" t="str">
            <v>Aroazes</v>
          </cell>
          <cell r="D141" t="str">
            <v>Semiárido</v>
          </cell>
        </row>
        <row r="142">
          <cell r="C142" t="str">
            <v>Aroeiras do Itaim</v>
          </cell>
          <cell r="D142" t="str">
            <v>Semiárido</v>
          </cell>
        </row>
        <row r="143">
          <cell r="C143" t="str">
            <v>Barra d’Alcântara</v>
          </cell>
          <cell r="D143" t="str">
            <v>Semiárido</v>
          </cell>
        </row>
        <row r="144">
          <cell r="C144" t="str">
            <v>Bela Vista do Piauí</v>
          </cell>
          <cell r="D144" t="str">
            <v>Semiárido</v>
          </cell>
        </row>
        <row r="145">
          <cell r="C145" t="str">
            <v>Belém do Piauí</v>
          </cell>
          <cell r="D145" t="str">
            <v>Semiárido</v>
          </cell>
        </row>
        <row r="146">
          <cell r="C146" t="str">
            <v>Betânia do Piauí</v>
          </cell>
          <cell r="D146" t="str">
            <v>Semiárido</v>
          </cell>
        </row>
        <row r="147">
          <cell r="C147" t="str">
            <v>Bocaina</v>
          </cell>
          <cell r="D147" t="str">
            <v>Semiárido</v>
          </cell>
        </row>
        <row r="148">
          <cell r="C148" t="str">
            <v>Bonfim do Piauí</v>
          </cell>
          <cell r="D148" t="str">
            <v>Semiárido</v>
          </cell>
        </row>
        <row r="149">
          <cell r="C149" t="str">
            <v>Cajazeiras do Piauí</v>
          </cell>
          <cell r="D149" t="str">
            <v>Semiárido</v>
          </cell>
        </row>
        <row r="150">
          <cell r="C150" t="str">
            <v>Caldeirão Grande do Piauí</v>
          </cell>
          <cell r="D150" t="str">
            <v>Semiárido</v>
          </cell>
        </row>
        <row r="151">
          <cell r="C151" t="str">
            <v>Campinas do Piauí</v>
          </cell>
          <cell r="D151" t="str">
            <v>Semiárido</v>
          </cell>
        </row>
        <row r="152">
          <cell r="C152" t="str">
            <v>Campo Alegre do Fidalgo</v>
          </cell>
          <cell r="D152" t="str">
            <v>Semiárido</v>
          </cell>
        </row>
        <row r="153">
          <cell r="C153" t="str">
            <v>Campo Grande do Piauí</v>
          </cell>
          <cell r="D153" t="str">
            <v>Semiárido</v>
          </cell>
        </row>
        <row r="154">
          <cell r="C154" t="str">
            <v>Capitão Gervásio Oliveira</v>
          </cell>
          <cell r="D154" t="str">
            <v>Semiárido</v>
          </cell>
        </row>
        <row r="155">
          <cell r="C155" t="str">
            <v>Caracol</v>
          </cell>
          <cell r="D155" t="str">
            <v>Semiárido</v>
          </cell>
        </row>
        <row r="156">
          <cell r="C156" t="str">
            <v>Caridade do Piauí</v>
          </cell>
          <cell r="D156" t="str">
            <v>Semiárido</v>
          </cell>
        </row>
        <row r="157">
          <cell r="C157" t="str">
            <v>Colônia do Piauí</v>
          </cell>
          <cell r="D157" t="str">
            <v>Semiárido</v>
          </cell>
        </row>
        <row r="158">
          <cell r="C158" t="str">
            <v>Conceição do Canindé</v>
          </cell>
          <cell r="D158" t="str">
            <v>Semiárido</v>
          </cell>
        </row>
        <row r="159">
          <cell r="C159" t="str">
            <v>Coronel José Dias</v>
          </cell>
          <cell r="D159" t="str">
            <v>Semiárido</v>
          </cell>
        </row>
        <row r="160">
          <cell r="C160" t="str">
            <v>Curral Novo do Piauí</v>
          </cell>
          <cell r="D160" t="str">
            <v>Semiárido</v>
          </cell>
        </row>
        <row r="161">
          <cell r="C161" t="str">
            <v>Dirceu Arcoverde</v>
          </cell>
          <cell r="D161" t="str">
            <v>Semiárido</v>
          </cell>
        </row>
        <row r="162">
          <cell r="C162" t="str">
            <v>Dom Expedito Lopes</v>
          </cell>
          <cell r="D162" t="str">
            <v>Semiárido</v>
          </cell>
        </row>
        <row r="163">
          <cell r="C163" t="str">
            <v>Dom Inocêncio</v>
          </cell>
          <cell r="D163" t="str">
            <v>Semiárido</v>
          </cell>
        </row>
        <row r="164">
          <cell r="C164" t="str">
            <v>Elesbão Veloso</v>
          </cell>
          <cell r="D164" t="str">
            <v>Semiárido</v>
          </cell>
        </row>
        <row r="165">
          <cell r="C165" t="str">
            <v>Fartura do Piauí</v>
          </cell>
          <cell r="D165" t="str">
            <v>Semiárido</v>
          </cell>
        </row>
        <row r="166">
          <cell r="C166" t="str">
            <v>Floresta do Piauí</v>
          </cell>
          <cell r="D166" t="str">
            <v>Semiárido</v>
          </cell>
        </row>
        <row r="167">
          <cell r="C167" t="str">
            <v>Francinópolis</v>
          </cell>
          <cell r="D167" t="str">
            <v>Semiárido</v>
          </cell>
        </row>
        <row r="168">
          <cell r="C168" t="str">
            <v>Francisco Macedo</v>
          </cell>
          <cell r="D168" t="str">
            <v>Semiárido</v>
          </cell>
        </row>
        <row r="169">
          <cell r="C169" t="str">
            <v>Francisco Santos</v>
          </cell>
          <cell r="D169" t="str">
            <v>Semiárido</v>
          </cell>
        </row>
        <row r="170">
          <cell r="C170" t="str">
            <v>Fronteiras</v>
          </cell>
          <cell r="D170" t="str">
            <v>Semiárido</v>
          </cell>
        </row>
        <row r="171">
          <cell r="C171" t="str">
            <v>Geminiano</v>
          </cell>
          <cell r="D171" t="str">
            <v>Semiárido</v>
          </cell>
        </row>
        <row r="172">
          <cell r="C172" t="str">
            <v>Guaribas</v>
          </cell>
          <cell r="D172" t="str">
            <v>Semiárido</v>
          </cell>
        </row>
        <row r="173">
          <cell r="C173" t="str">
            <v>Inhuma</v>
          </cell>
          <cell r="D173" t="str">
            <v>Semiárido</v>
          </cell>
        </row>
        <row r="174">
          <cell r="C174" t="str">
            <v>Ipiranga do Piauí</v>
          </cell>
          <cell r="D174" t="str">
            <v>Semiárido</v>
          </cell>
        </row>
        <row r="175">
          <cell r="C175" t="str">
            <v>Isaías Coelho</v>
          </cell>
          <cell r="D175" t="str">
            <v>Semiárido</v>
          </cell>
        </row>
        <row r="176">
          <cell r="C176" t="str">
            <v>Itainópolis</v>
          </cell>
          <cell r="D176" t="str">
            <v>Semiárido</v>
          </cell>
        </row>
        <row r="177">
          <cell r="C177" t="str">
            <v>Jacobina do Piauí</v>
          </cell>
          <cell r="D177" t="str">
            <v>Semiárido</v>
          </cell>
        </row>
        <row r="178">
          <cell r="C178" t="str">
            <v>João Costa</v>
          </cell>
          <cell r="D178" t="str">
            <v>Semiárido</v>
          </cell>
        </row>
        <row r="179">
          <cell r="C179" t="str">
            <v>Jurema</v>
          </cell>
          <cell r="D179" t="str">
            <v>Semiárido</v>
          </cell>
        </row>
        <row r="180">
          <cell r="C180" t="str">
            <v>Lagoa do Barro do Piauí</v>
          </cell>
          <cell r="D180" t="str">
            <v>Semiárido</v>
          </cell>
        </row>
        <row r="181">
          <cell r="C181" t="str">
            <v>Lagoa do Sítio</v>
          </cell>
          <cell r="D181" t="str">
            <v>Semiárido</v>
          </cell>
        </row>
        <row r="182">
          <cell r="C182" t="str">
            <v>Marcolândia</v>
          </cell>
          <cell r="D182" t="str">
            <v>Semiárido</v>
          </cell>
        </row>
        <row r="183">
          <cell r="C183" t="str">
            <v>Massapê do Piauí</v>
          </cell>
          <cell r="D183" t="str">
            <v>Semiárido</v>
          </cell>
        </row>
        <row r="184">
          <cell r="C184" t="str">
            <v>Monsenhor Hipólito</v>
          </cell>
          <cell r="D184" t="str">
            <v>Semiárido</v>
          </cell>
        </row>
        <row r="185">
          <cell r="C185" t="str">
            <v>Novo Oriente do Piauí</v>
          </cell>
          <cell r="D185" t="str">
            <v>Semiárido</v>
          </cell>
        </row>
        <row r="186">
          <cell r="C186" t="str">
            <v>Oeiras</v>
          </cell>
          <cell r="D186" t="str">
            <v>Semiárido</v>
          </cell>
        </row>
        <row r="187">
          <cell r="C187" t="str">
            <v>Padre Marcos</v>
          </cell>
          <cell r="D187" t="str">
            <v>Semiárido</v>
          </cell>
        </row>
        <row r="188">
          <cell r="C188" t="str">
            <v>Paquetá</v>
          </cell>
          <cell r="D188" t="str">
            <v>Semiárido</v>
          </cell>
        </row>
        <row r="189">
          <cell r="C189" t="str">
            <v>Patos do Piauí</v>
          </cell>
          <cell r="D189" t="str">
            <v>Semiárido</v>
          </cell>
        </row>
        <row r="190">
          <cell r="C190" t="str">
            <v>Pimenteiras</v>
          </cell>
          <cell r="D190" t="str">
            <v>Semiárido</v>
          </cell>
        </row>
        <row r="191">
          <cell r="C191" t="str">
            <v>Prata do Piauí</v>
          </cell>
          <cell r="D191" t="str">
            <v>Semiárido</v>
          </cell>
        </row>
        <row r="192">
          <cell r="C192" t="str">
            <v>Queimada Nova</v>
          </cell>
          <cell r="D192" t="str">
            <v>Semiárido</v>
          </cell>
        </row>
        <row r="193">
          <cell r="C193" t="str">
            <v>Santa Cruz do Piauí</v>
          </cell>
          <cell r="D193" t="str">
            <v>Semiárido</v>
          </cell>
        </row>
        <row r="194">
          <cell r="C194" t="str">
            <v>Santa Cruz dos Milagres</v>
          </cell>
          <cell r="D194" t="str">
            <v>Semiárido</v>
          </cell>
        </row>
        <row r="195">
          <cell r="C195" t="str">
            <v>Santa Rosa do Piauí</v>
          </cell>
          <cell r="D195" t="str">
            <v>Semiárido</v>
          </cell>
        </row>
        <row r="196">
          <cell r="C196" t="str">
            <v>Santana do Piauí</v>
          </cell>
          <cell r="D196" t="str">
            <v>Semiárido</v>
          </cell>
        </row>
        <row r="197">
          <cell r="C197" t="str">
            <v>Santo Antônio de Lisboa</v>
          </cell>
          <cell r="D197" t="str">
            <v>Semiárido</v>
          </cell>
        </row>
        <row r="198">
          <cell r="C198" t="str">
            <v>Santo Inácio do Piauí</v>
          </cell>
          <cell r="D198" t="str">
            <v>Semiárido</v>
          </cell>
        </row>
        <row r="199">
          <cell r="C199" t="str">
            <v>São Braz do Piauí</v>
          </cell>
          <cell r="D199" t="str">
            <v>Semiárido</v>
          </cell>
        </row>
        <row r="200">
          <cell r="C200" t="str">
            <v>São Félix do Piauí</v>
          </cell>
          <cell r="D200" t="str">
            <v>Semiárido</v>
          </cell>
        </row>
        <row r="201">
          <cell r="C201" t="str">
            <v>São Francisco de Assis do Piauí</v>
          </cell>
          <cell r="D201" t="str">
            <v>Semiárido</v>
          </cell>
        </row>
        <row r="202">
          <cell r="C202" t="str">
            <v>São Francisco do Piauí</v>
          </cell>
          <cell r="D202" t="str">
            <v>Semiárido</v>
          </cell>
        </row>
        <row r="203">
          <cell r="C203" t="str">
            <v>São João da Canabrava</v>
          </cell>
          <cell r="D203" t="str">
            <v>Semiárido</v>
          </cell>
        </row>
        <row r="204">
          <cell r="C204" t="str">
            <v>São João da Varjota</v>
          </cell>
          <cell r="D204" t="str">
            <v>Semiárido</v>
          </cell>
        </row>
        <row r="205">
          <cell r="C205" t="str">
            <v>São José do Piauí</v>
          </cell>
          <cell r="D205" t="str">
            <v>Semiárido</v>
          </cell>
        </row>
        <row r="206">
          <cell r="C206" t="str">
            <v>São Julião</v>
          </cell>
          <cell r="D206" t="str">
            <v>Semiárido</v>
          </cell>
        </row>
        <row r="207">
          <cell r="C207" t="str">
            <v>São Lourenço do Piauí</v>
          </cell>
          <cell r="D207" t="str">
            <v>Semiárido</v>
          </cell>
        </row>
        <row r="208">
          <cell r="C208" t="str">
            <v>São Luis do Piauí</v>
          </cell>
          <cell r="D208" t="str">
            <v>Semiárido</v>
          </cell>
        </row>
        <row r="209">
          <cell r="C209" t="str">
            <v>São Miguel da Baixa Grande</v>
          </cell>
          <cell r="D209" t="str">
            <v>Semiárido</v>
          </cell>
        </row>
        <row r="210">
          <cell r="C210" t="str">
            <v>Simões</v>
          </cell>
          <cell r="D210" t="str">
            <v>Semiárido</v>
          </cell>
        </row>
        <row r="211">
          <cell r="C211" t="str">
            <v>Simplício Mendes</v>
          </cell>
          <cell r="D211" t="str">
            <v>Semiárido</v>
          </cell>
        </row>
        <row r="212">
          <cell r="C212" t="str">
            <v>Sussuapara</v>
          </cell>
          <cell r="D212" t="str">
            <v>Semiárido</v>
          </cell>
        </row>
        <row r="213">
          <cell r="C213" t="str">
            <v>Tanque do Piauí</v>
          </cell>
          <cell r="D213" t="str">
            <v>Semiárido</v>
          </cell>
        </row>
        <row r="214">
          <cell r="C214" t="str">
            <v>Várzea Branca</v>
          </cell>
          <cell r="D214" t="str">
            <v>Semiárido</v>
          </cell>
        </row>
        <row r="215">
          <cell r="C215" t="str">
            <v>Várzea Grande</v>
          </cell>
          <cell r="D215" t="str">
            <v>Semiárido</v>
          </cell>
        </row>
        <row r="216">
          <cell r="C216" t="str">
            <v>Vera Mendes</v>
          </cell>
          <cell r="D216" t="str">
            <v>Semiárido</v>
          </cell>
        </row>
        <row r="217">
          <cell r="C217" t="str">
            <v>Vila Nova do Piauí</v>
          </cell>
          <cell r="D217" t="str">
            <v>Semiárido</v>
          </cell>
        </row>
        <row r="218">
          <cell r="C218" t="str">
            <v>Wall Ferraz</v>
          </cell>
          <cell r="D218" t="str">
            <v>Semiárido</v>
          </cell>
        </row>
        <row r="219">
          <cell r="C219" t="str">
            <v>Jaicós</v>
          </cell>
          <cell r="D219" t="str">
            <v>Semiárido</v>
          </cell>
        </row>
        <row r="220">
          <cell r="C220" t="str">
            <v>Paulistana</v>
          </cell>
          <cell r="D220" t="str">
            <v>Semiárido</v>
          </cell>
        </row>
        <row r="221">
          <cell r="C221" t="str">
            <v>Picos</v>
          </cell>
          <cell r="D221" t="str">
            <v>Semiárido</v>
          </cell>
        </row>
        <row r="222">
          <cell r="C222" t="str">
            <v>Pio IX</v>
          </cell>
          <cell r="D222" t="str">
            <v>Semiárido</v>
          </cell>
        </row>
        <row r="223">
          <cell r="C223" t="str">
            <v>São João do Piauí</v>
          </cell>
          <cell r="D223" t="str">
            <v>Semiárido</v>
          </cell>
        </row>
        <row r="224">
          <cell r="C224" t="str">
            <v>São Raimundo Nonato</v>
          </cell>
          <cell r="D224" t="str">
            <v>Semiárido</v>
          </cell>
        </row>
        <row r="225">
          <cell r="C225" t="str">
            <v>Valença do Piauí</v>
          </cell>
          <cell r="D225" t="str">
            <v>Semiárido</v>
          </cell>
        </row>
      </sheetData>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94"/>
  <sheetViews>
    <sheetView tabSelected="1" zoomScale="70" zoomScaleNormal="70" workbookViewId="0">
      <pane ySplit="1" topLeftCell="A23" activePane="bottomLeft" state="frozen"/>
      <selection pane="bottomLeft" activeCell="G25" sqref="G25"/>
    </sheetView>
  </sheetViews>
  <sheetFormatPr defaultColWidth="12.54296875" defaultRowHeight="15.75" customHeight="1" x14ac:dyDescent="0.25"/>
  <cols>
    <col min="1" max="3" width="12.1796875" style="24" customWidth="1"/>
    <col min="4" max="4" width="12.453125" style="24" customWidth="1"/>
    <col min="5" max="5" width="38.1796875" style="4" hidden="1" customWidth="1"/>
    <col min="6" max="6" width="20.54296875" style="4" hidden="1" customWidth="1"/>
    <col min="7" max="8" width="31.453125" style="24" customWidth="1"/>
    <col min="9" max="9" width="39.1796875" style="31" customWidth="1"/>
    <col min="10" max="10" width="28.1796875" style="24" customWidth="1"/>
    <col min="11" max="11" width="30.453125" style="24" customWidth="1"/>
    <col min="12" max="14" width="21.453125" style="24" customWidth="1"/>
    <col min="15" max="16" width="15" style="24" customWidth="1"/>
    <col min="17" max="17" width="15.1796875" style="24" customWidth="1"/>
    <col min="18" max="20" width="15" style="24" customWidth="1"/>
    <col min="21" max="23" width="12.81640625" style="24" customWidth="1"/>
    <col min="24" max="24" width="14.453125" style="17" customWidth="1"/>
    <col min="25" max="25" width="15" style="17" customWidth="1"/>
    <col min="26" max="26" width="78.81640625" style="24" customWidth="1"/>
    <col min="27" max="16384" width="12.54296875" style="24"/>
  </cols>
  <sheetData>
    <row r="1" spans="1:40" s="17" customFormat="1" ht="39.65" customHeight="1" x14ac:dyDescent="0.25">
      <c r="A1" s="32" t="s">
        <v>0</v>
      </c>
      <c r="B1" s="32" t="s">
        <v>1</v>
      </c>
      <c r="C1" s="32" t="s">
        <v>2</v>
      </c>
      <c r="D1" s="32" t="s">
        <v>3</v>
      </c>
      <c r="E1" s="7" t="s">
        <v>4</v>
      </c>
      <c r="F1" s="7" t="s">
        <v>5</v>
      </c>
      <c r="G1" s="32" t="s">
        <v>6</v>
      </c>
      <c r="H1" s="32" t="s">
        <v>7</v>
      </c>
      <c r="I1" s="32" t="s">
        <v>8</v>
      </c>
      <c r="J1" s="32" t="s">
        <v>9</v>
      </c>
      <c r="K1" s="32" t="s">
        <v>10</v>
      </c>
      <c r="L1" s="32" t="s">
        <v>11</v>
      </c>
      <c r="M1" s="32" t="s">
        <v>12</v>
      </c>
      <c r="N1" s="32" t="s">
        <v>13</v>
      </c>
      <c r="O1" s="32" t="s">
        <v>14</v>
      </c>
      <c r="P1" s="32" t="s">
        <v>15</v>
      </c>
      <c r="Q1" s="32" t="s">
        <v>16</v>
      </c>
      <c r="R1" s="32" t="s">
        <v>17</v>
      </c>
      <c r="S1" s="32" t="s">
        <v>18</v>
      </c>
      <c r="T1" s="32" t="s">
        <v>19</v>
      </c>
      <c r="U1" s="32" t="s">
        <v>20</v>
      </c>
      <c r="V1" s="32" t="s">
        <v>21</v>
      </c>
      <c r="W1" s="32" t="s">
        <v>22</v>
      </c>
      <c r="X1" s="32" t="s">
        <v>23</v>
      </c>
      <c r="Y1" s="33" t="s">
        <v>24</v>
      </c>
      <c r="Z1" s="34" t="s">
        <v>25</v>
      </c>
      <c r="AA1" s="16"/>
      <c r="AB1" s="16"/>
      <c r="AC1" s="16"/>
      <c r="AD1" s="16"/>
      <c r="AE1" s="16"/>
      <c r="AF1" s="16"/>
      <c r="AG1" s="16"/>
      <c r="AH1" s="16"/>
      <c r="AI1" s="16"/>
      <c r="AJ1" s="16"/>
      <c r="AK1" s="16"/>
      <c r="AL1" s="16"/>
      <c r="AM1" s="16"/>
      <c r="AN1" s="16"/>
    </row>
    <row r="2" spans="1:40" ht="39" x14ac:dyDescent="0.25">
      <c r="A2" s="14">
        <v>10650</v>
      </c>
      <c r="B2" s="14" t="s">
        <v>26</v>
      </c>
      <c r="C2" s="15">
        <v>45247</v>
      </c>
      <c r="D2" s="14" t="s">
        <v>27</v>
      </c>
      <c r="E2" s="2" t="s">
        <v>28</v>
      </c>
      <c r="F2" s="2" t="s">
        <v>29</v>
      </c>
      <c r="G2" s="14" t="s">
        <v>30</v>
      </c>
      <c r="H2" s="14" t="str">
        <f>VLOOKUP(G2,'[1]Gerencia MRAE'!$C:$D,2,FALSE)</f>
        <v>Semiárido</v>
      </c>
      <c r="I2" s="18" t="s">
        <v>31</v>
      </c>
      <c r="J2" s="19" t="s">
        <v>32</v>
      </c>
      <c r="K2" s="14" t="s">
        <v>33</v>
      </c>
      <c r="L2" s="14">
        <v>120</v>
      </c>
      <c r="M2" s="14"/>
      <c r="N2" s="14">
        <v>237</v>
      </c>
      <c r="O2" s="14"/>
      <c r="P2" s="14">
        <v>1</v>
      </c>
      <c r="Q2" s="20">
        <f>28500/86400</f>
        <v>0.3298611111111111</v>
      </c>
      <c r="R2" s="14">
        <v>15</v>
      </c>
      <c r="S2" s="14"/>
      <c r="T2" s="14"/>
      <c r="U2" s="14">
        <v>5</v>
      </c>
      <c r="V2" s="14"/>
      <c r="W2" s="14">
        <v>1</v>
      </c>
      <c r="X2" s="14" t="s">
        <v>34</v>
      </c>
      <c r="Y2" s="21">
        <v>160916.01999999999</v>
      </c>
      <c r="Z2" s="22" t="s">
        <v>35</v>
      </c>
      <c r="AA2" s="23"/>
      <c r="AB2" s="23"/>
      <c r="AC2" s="23"/>
      <c r="AD2" s="23"/>
      <c r="AE2" s="23"/>
      <c r="AF2" s="23"/>
      <c r="AG2" s="23"/>
      <c r="AH2" s="23"/>
      <c r="AI2" s="23"/>
      <c r="AJ2" s="23"/>
      <c r="AK2" s="23"/>
      <c r="AL2" s="23"/>
      <c r="AM2" s="23"/>
      <c r="AN2" s="23"/>
    </row>
    <row r="3" spans="1:40" s="4" customFormat="1" ht="39" x14ac:dyDescent="0.25">
      <c r="A3" s="1">
        <v>10277</v>
      </c>
      <c r="B3" s="1" t="s">
        <v>26</v>
      </c>
      <c r="C3" s="8">
        <v>45247</v>
      </c>
      <c r="D3" s="1" t="s">
        <v>36</v>
      </c>
      <c r="E3" s="2" t="s">
        <v>37</v>
      </c>
      <c r="F3" s="2" t="s">
        <v>29</v>
      </c>
      <c r="G3" s="1" t="s">
        <v>38</v>
      </c>
      <c r="H3" s="1" t="str">
        <f>VLOOKUP(G3,'[1]Gerencia MRAE'!$C:$D,2,FALSE)</f>
        <v>Litorânea + Meio Norte</v>
      </c>
      <c r="I3" s="9" t="s">
        <v>39</v>
      </c>
      <c r="J3" s="2" t="s">
        <v>40</v>
      </c>
      <c r="K3" s="1" t="s">
        <v>33</v>
      </c>
      <c r="L3" s="1"/>
      <c r="M3" s="1"/>
      <c r="N3" s="1"/>
      <c r="O3" s="1"/>
      <c r="P3" s="1"/>
      <c r="Q3" s="13"/>
      <c r="R3" s="1"/>
      <c r="S3" s="1"/>
      <c r="T3" s="1"/>
      <c r="U3" s="1"/>
      <c r="V3" s="1"/>
      <c r="W3" s="1"/>
      <c r="X3" s="1" t="s">
        <v>41</v>
      </c>
      <c r="Y3" s="6">
        <v>316487.17</v>
      </c>
      <c r="Z3" s="10" t="s">
        <v>42</v>
      </c>
      <c r="AA3" s="3"/>
      <c r="AB3" s="3"/>
      <c r="AC3" s="3"/>
      <c r="AD3" s="3"/>
      <c r="AE3" s="3"/>
      <c r="AF3" s="3"/>
      <c r="AG3" s="3"/>
      <c r="AH3" s="3"/>
      <c r="AI3" s="3"/>
      <c r="AJ3" s="3"/>
      <c r="AK3" s="3"/>
      <c r="AL3" s="3"/>
      <c r="AM3" s="3"/>
      <c r="AN3" s="3"/>
    </row>
    <row r="4" spans="1:40" ht="52" x14ac:dyDescent="0.25">
      <c r="A4" s="14">
        <v>11425</v>
      </c>
      <c r="B4" s="14" t="s">
        <v>26</v>
      </c>
      <c r="C4" s="15">
        <v>45247</v>
      </c>
      <c r="D4" s="14" t="s">
        <v>27</v>
      </c>
      <c r="E4" s="2" t="s">
        <v>37</v>
      </c>
      <c r="F4" s="2" t="s">
        <v>29</v>
      </c>
      <c r="G4" s="14" t="s">
        <v>43</v>
      </c>
      <c r="H4" s="14" t="str">
        <f>VLOOKUP(G4,'[1]Gerencia MRAE'!$C:$D,2,FALSE)</f>
        <v>Semiárido</v>
      </c>
      <c r="I4" s="18" t="s">
        <v>44</v>
      </c>
      <c r="J4" s="19" t="s">
        <v>45</v>
      </c>
      <c r="K4" s="14" t="s">
        <v>33</v>
      </c>
      <c r="L4" s="14">
        <v>120</v>
      </c>
      <c r="M4" s="14"/>
      <c r="N4" s="14"/>
      <c r="O4" s="14"/>
      <c r="P4" s="14">
        <v>0</v>
      </c>
      <c r="Q4" s="20">
        <v>0</v>
      </c>
      <c r="R4" s="14">
        <f>0+4753+8522</f>
        <v>13275</v>
      </c>
      <c r="S4" s="14"/>
      <c r="T4" s="14"/>
      <c r="U4" s="14">
        <f>10+20+20</f>
        <v>50</v>
      </c>
      <c r="V4" s="14">
        <f>1578+0</f>
        <v>1578</v>
      </c>
      <c r="W4" s="14">
        <v>0</v>
      </c>
      <c r="X4" s="14" t="s">
        <v>46</v>
      </c>
      <c r="Y4" s="21">
        <v>1747234</v>
      </c>
      <c r="Z4" s="22" t="s">
        <v>47</v>
      </c>
      <c r="AA4" s="23"/>
      <c r="AB4" s="23"/>
      <c r="AC4" s="23"/>
      <c r="AD4" s="23"/>
      <c r="AE4" s="23"/>
      <c r="AF4" s="23"/>
      <c r="AG4" s="23"/>
      <c r="AH4" s="23"/>
      <c r="AI4" s="23"/>
      <c r="AJ4" s="23"/>
      <c r="AK4" s="23"/>
      <c r="AL4" s="23"/>
      <c r="AM4" s="23"/>
      <c r="AN4" s="23"/>
    </row>
    <row r="5" spans="1:40" ht="36.75" customHeight="1" x14ac:dyDescent="0.25">
      <c r="A5" s="14">
        <v>10967</v>
      </c>
      <c r="B5" s="14" t="s">
        <v>26</v>
      </c>
      <c r="C5" s="15">
        <v>45247</v>
      </c>
      <c r="D5" s="14" t="s">
        <v>48</v>
      </c>
      <c r="E5" s="2" t="s">
        <v>49</v>
      </c>
      <c r="F5" s="2" t="s">
        <v>29</v>
      </c>
      <c r="G5" s="14" t="s">
        <v>43</v>
      </c>
      <c r="H5" s="14" t="str">
        <f>VLOOKUP(G5,'[1]Gerencia MRAE'!$C:$D,2,FALSE)</f>
        <v>Semiárido</v>
      </c>
      <c r="I5" s="18" t="s">
        <v>43</v>
      </c>
      <c r="J5" s="19" t="s">
        <v>50</v>
      </c>
      <c r="K5" s="14" t="s">
        <v>51</v>
      </c>
      <c r="L5" s="14"/>
      <c r="M5" s="14"/>
      <c r="N5" s="14"/>
      <c r="O5" s="14"/>
      <c r="P5" s="14"/>
      <c r="Q5" s="20"/>
      <c r="R5" s="14"/>
      <c r="S5" s="14"/>
      <c r="T5" s="14"/>
      <c r="U5" s="14"/>
      <c r="V5" s="14"/>
      <c r="W5" s="14"/>
      <c r="X5" s="14" t="s">
        <v>52</v>
      </c>
      <c r="Y5" s="21">
        <v>893571.15</v>
      </c>
      <c r="Z5" s="22" t="s">
        <v>47</v>
      </c>
      <c r="AA5" s="23"/>
      <c r="AB5" s="23"/>
      <c r="AC5" s="23"/>
      <c r="AD5" s="23"/>
      <c r="AE5" s="23"/>
      <c r="AF5" s="23"/>
      <c r="AG5" s="23"/>
      <c r="AH5" s="23"/>
      <c r="AI5" s="23"/>
      <c r="AJ5" s="23"/>
      <c r="AK5" s="23"/>
      <c r="AL5" s="23"/>
      <c r="AM5" s="23"/>
      <c r="AN5" s="23"/>
    </row>
    <row r="6" spans="1:40" s="4" customFormat="1" ht="52" x14ac:dyDescent="0.25">
      <c r="A6" s="1">
        <v>11339</v>
      </c>
      <c r="B6" s="1" t="s">
        <v>26</v>
      </c>
      <c r="C6" s="8">
        <v>45247</v>
      </c>
      <c r="D6" s="1" t="s">
        <v>53</v>
      </c>
      <c r="E6" s="2" t="s">
        <v>54</v>
      </c>
      <c r="F6" s="2" t="s">
        <v>29</v>
      </c>
      <c r="G6" s="1" t="s">
        <v>55</v>
      </c>
      <c r="H6" s="1" t="str">
        <f>VLOOKUP(G6,'[1]Gerencia MRAE'!$C:$D,2,FALSE)</f>
        <v>Litorânea + Meio Norte</v>
      </c>
      <c r="I6" s="9" t="s">
        <v>56</v>
      </c>
      <c r="J6" s="2" t="s">
        <v>57</v>
      </c>
      <c r="K6" s="1" t="s">
        <v>33</v>
      </c>
      <c r="L6" s="1">
        <v>120</v>
      </c>
      <c r="M6" s="1"/>
      <c r="N6" s="1">
        <v>55</v>
      </c>
      <c r="O6" s="1"/>
      <c r="P6" s="1">
        <v>1</v>
      </c>
      <c r="Q6" s="13">
        <f>6600/86400</f>
        <v>7.6388888888888895E-2</v>
      </c>
      <c r="R6" s="1">
        <v>20</v>
      </c>
      <c r="S6" s="1"/>
      <c r="T6" s="1"/>
      <c r="U6" s="1">
        <v>10</v>
      </c>
      <c r="V6" s="1"/>
      <c r="W6" s="1">
        <v>1</v>
      </c>
      <c r="X6" s="5">
        <v>0</v>
      </c>
      <c r="Y6" s="6" t="s">
        <v>58</v>
      </c>
      <c r="Z6" s="10" t="s">
        <v>35</v>
      </c>
      <c r="AA6" s="3"/>
      <c r="AB6" s="3"/>
      <c r="AC6" s="3"/>
      <c r="AD6" s="3"/>
      <c r="AE6" s="3"/>
      <c r="AF6" s="3"/>
      <c r="AG6" s="3"/>
      <c r="AH6" s="3"/>
      <c r="AI6" s="3"/>
      <c r="AJ6" s="3"/>
      <c r="AK6" s="3"/>
      <c r="AL6" s="3"/>
      <c r="AM6" s="3"/>
      <c r="AN6" s="3"/>
    </row>
    <row r="7" spans="1:40" s="4" customFormat="1" ht="52" x14ac:dyDescent="0.25">
      <c r="A7" s="1">
        <v>11283</v>
      </c>
      <c r="B7" s="1" t="s">
        <v>26</v>
      </c>
      <c r="C7" s="8">
        <v>45247</v>
      </c>
      <c r="D7" s="1" t="s">
        <v>59</v>
      </c>
      <c r="E7" s="2" t="s">
        <v>54</v>
      </c>
      <c r="F7" s="2" t="s">
        <v>29</v>
      </c>
      <c r="G7" s="1" t="s">
        <v>60</v>
      </c>
      <c r="H7" s="1" t="str">
        <f>VLOOKUP(G7,'[1]Gerencia MRAE'!$C:$D,2,FALSE)</f>
        <v>Cerrado</v>
      </c>
      <c r="I7" s="9" t="s">
        <v>61</v>
      </c>
      <c r="J7" s="2" t="s">
        <v>62</v>
      </c>
      <c r="K7" s="1" t="s">
        <v>63</v>
      </c>
      <c r="L7" s="1"/>
      <c r="M7" s="1"/>
      <c r="N7" s="1"/>
      <c r="O7" s="1"/>
      <c r="P7" s="1">
        <v>3</v>
      </c>
      <c r="Q7" s="13"/>
      <c r="R7" s="1">
        <v>35</v>
      </c>
      <c r="S7" s="1"/>
      <c r="T7" s="1"/>
      <c r="U7" s="1">
        <v>25</v>
      </c>
      <c r="V7" s="1">
        <v>5863</v>
      </c>
      <c r="W7" s="1">
        <v>1</v>
      </c>
      <c r="X7" s="1">
        <v>0</v>
      </c>
      <c r="Y7" s="6" t="s">
        <v>64</v>
      </c>
      <c r="Z7" s="10" t="s">
        <v>35</v>
      </c>
      <c r="AA7" s="3"/>
      <c r="AB7" s="3"/>
      <c r="AC7" s="3"/>
      <c r="AD7" s="3"/>
      <c r="AE7" s="3"/>
      <c r="AF7" s="3"/>
      <c r="AG7" s="3"/>
      <c r="AH7" s="3"/>
      <c r="AI7" s="3"/>
      <c r="AJ7" s="3"/>
      <c r="AK7" s="3"/>
      <c r="AL7" s="3"/>
      <c r="AM7" s="3"/>
      <c r="AN7" s="3"/>
    </row>
    <row r="8" spans="1:40" s="4" customFormat="1" ht="39" x14ac:dyDescent="0.25">
      <c r="A8" s="1" t="s">
        <v>26</v>
      </c>
      <c r="B8" s="1" t="s">
        <v>65</v>
      </c>
      <c r="C8" s="8">
        <v>45266</v>
      </c>
      <c r="D8" s="1" t="s">
        <v>66</v>
      </c>
      <c r="E8" s="2" t="s">
        <v>67</v>
      </c>
      <c r="F8" s="2" t="s">
        <v>68</v>
      </c>
      <c r="G8" s="1" t="s">
        <v>69</v>
      </c>
      <c r="H8" s="1" t="str">
        <f>VLOOKUP(G8,'[1]Gerencia MRAE'!$C:$D,2,FALSE)</f>
        <v>Cerrado</v>
      </c>
      <c r="I8" s="9" t="s">
        <v>69</v>
      </c>
      <c r="J8" s="2" t="s">
        <v>70</v>
      </c>
      <c r="K8" s="1" t="s">
        <v>71</v>
      </c>
      <c r="L8" s="1">
        <v>120</v>
      </c>
      <c r="M8" s="1"/>
      <c r="N8" s="1"/>
      <c r="O8" s="1">
        <v>80</v>
      </c>
      <c r="P8" s="1"/>
      <c r="Q8" s="13">
        <f>15/3.6</f>
        <v>4.166666666666667</v>
      </c>
      <c r="R8" s="1"/>
      <c r="S8" s="1"/>
      <c r="T8" s="1"/>
      <c r="U8" s="1" t="s">
        <v>68</v>
      </c>
      <c r="V8" s="1"/>
      <c r="W8" s="1"/>
      <c r="X8" s="5" t="s">
        <v>68</v>
      </c>
      <c r="Y8" s="6">
        <v>484965.48</v>
      </c>
      <c r="Z8" s="10"/>
      <c r="AA8" s="3"/>
      <c r="AB8" s="3"/>
      <c r="AC8" s="3"/>
      <c r="AD8" s="3"/>
      <c r="AE8" s="3"/>
      <c r="AF8" s="3"/>
      <c r="AG8" s="3"/>
      <c r="AH8" s="3"/>
      <c r="AI8" s="3"/>
      <c r="AJ8" s="3"/>
      <c r="AK8" s="3"/>
      <c r="AL8" s="3"/>
      <c r="AM8" s="3"/>
      <c r="AN8" s="3"/>
    </row>
    <row r="9" spans="1:40" ht="52" x14ac:dyDescent="0.25">
      <c r="A9" s="14" t="s">
        <v>26</v>
      </c>
      <c r="B9" s="14" t="s">
        <v>72</v>
      </c>
      <c r="C9" s="15">
        <v>45266</v>
      </c>
      <c r="D9" s="14" t="s">
        <v>66</v>
      </c>
      <c r="E9" s="2" t="s">
        <v>67</v>
      </c>
      <c r="F9" s="2" t="s">
        <v>68</v>
      </c>
      <c r="G9" s="14" t="s">
        <v>73</v>
      </c>
      <c r="H9" s="14" t="str">
        <f>VLOOKUP(G9,'[1]Gerencia MRAE'!$C:$D,2,FALSE)</f>
        <v>Semiárido</v>
      </c>
      <c r="I9" s="18" t="s">
        <v>74</v>
      </c>
      <c r="J9" s="19" t="s">
        <v>75</v>
      </c>
      <c r="K9" s="14" t="s">
        <v>76</v>
      </c>
      <c r="L9" s="14">
        <v>120</v>
      </c>
      <c r="M9" s="14"/>
      <c r="N9" s="14"/>
      <c r="O9" s="14"/>
      <c r="P9" s="14"/>
      <c r="Q9" s="20">
        <f>5/3.6</f>
        <v>1.3888888888888888</v>
      </c>
      <c r="R9" s="14"/>
      <c r="S9" s="14"/>
      <c r="T9" s="14"/>
      <c r="U9" s="14" t="s">
        <v>68</v>
      </c>
      <c r="V9" s="14"/>
      <c r="W9" s="14"/>
      <c r="X9" s="25" t="s">
        <v>68</v>
      </c>
      <c r="Y9" s="21">
        <v>282000</v>
      </c>
      <c r="Z9" s="22"/>
      <c r="AA9" s="23"/>
      <c r="AB9" s="23"/>
      <c r="AC9" s="23"/>
      <c r="AD9" s="23"/>
      <c r="AE9" s="23"/>
      <c r="AF9" s="23"/>
      <c r="AG9" s="23"/>
      <c r="AH9" s="23"/>
      <c r="AI9" s="23"/>
      <c r="AJ9" s="23"/>
      <c r="AK9" s="23"/>
      <c r="AL9" s="23"/>
      <c r="AM9" s="23"/>
      <c r="AN9" s="23"/>
    </row>
    <row r="10" spans="1:40" s="4" customFormat="1" ht="78" x14ac:dyDescent="0.25">
      <c r="A10" s="1">
        <v>7940</v>
      </c>
      <c r="B10" s="1" t="s">
        <v>26</v>
      </c>
      <c r="C10" s="8">
        <v>45247</v>
      </c>
      <c r="D10" s="1" t="s">
        <v>53</v>
      </c>
      <c r="E10" s="2" t="s">
        <v>37</v>
      </c>
      <c r="F10" s="2" t="s">
        <v>77</v>
      </c>
      <c r="G10" s="1" t="s">
        <v>78</v>
      </c>
      <c r="H10" s="1" t="str">
        <f>VLOOKUP(G10,'[1]Gerencia MRAE'!$C:$D,2,FALSE)</f>
        <v>Litorânea + Meio Norte</v>
      </c>
      <c r="I10" s="9" t="s">
        <v>79</v>
      </c>
      <c r="J10" s="2" t="s">
        <v>80</v>
      </c>
      <c r="K10" s="1" t="s">
        <v>51</v>
      </c>
      <c r="L10" s="1"/>
      <c r="M10" s="1"/>
      <c r="N10" s="1"/>
      <c r="O10" s="1"/>
      <c r="P10" s="1"/>
      <c r="Q10" s="13"/>
      <c r="R10" s="1"/>
      <c r="S10" s="1"/>
      <c r="T10" s="1"/>
      <c r="U10" s="1"/>
      <c r="V10" s="1"/>
      <c r="W10" s="1"/>
      <c r="X10" s="1" t="s">
        <v>81</v>
      </c>
      <c r="Y10" s="6">
        <v>367000</v>
      </c>
      <c r="Z10" s="10" t="s">
        <v>42</v>
      </c>
      <c r="AA10" s="3"/>
      <c r="AB10" s="3"/>
      <c r="AC10" s="3"/>
      <c r="AD10" s="3"/>
      <c r="AE10" s="3"/>
      <c r="AF10" s="3"/>
      <c r="AG10" s="3"/>
      <c r="AH10" s="3"/>
      <c r="AI10" s="3"/>
      <c r="AJ10" s="3"/>
      <c r="AK10" s="3"/>
      <c r="AL10" s="3"/>
      <c r="AM10" s="3"/>
      <c r="AN10" s="3"/>
    </row>
    <row r="11" spans="1:40" s="4" customFormat="1" ht="52" x14ac:dyDescent="0.25">
      <c r="A11" s="1">
        <v>9738</v>
      </c>
      <c r="B11" s="1" t="s">
        <v>26</v>
      </c>
      <c r="C11" s="8">
        <v>45247</v>
      </c>
      <c r="D11" s="1" t="s">
        <v>53</v>
      </c>
      <c r="E11" s="2" t="s">
        <v>82</v>
      </c>
      <c r="F11" s="2" t="s">
        <v>83</v>
      </c>
      <c r="G11" s="1" t="s">
        <v>84</v>
      </c>
      <c r="H11" s="1" t="str">
        <f>VLOOKUP(G11,'[1]Gerencia MRAE'!$C:$D,2,FALSE)</f>
        <v>Cerrado</v>
      </c>
      <c r="I11" s="9" t="s">
        <v>85</v>
      </c>
      <c r="J11" s="2" t="s">
        <v>86</v>
      </c>
      <c r="K11" s="1" t="s">
        <v>63</v>
      </c>
      <c r="L11" s="1">
        <v>120</v>
      </c>
      <c r="M11" s="1"/>
      <c r="N11" s="1">
        <v>324</v>
      </c>
      <c r="O11" s="1">
        <v>81</v>
      </c>
      <c r="P11" s="1"/>
      <c r="Q11" s="13">
        <f>38880/86400</f>
        <v>0.45</v>
      </c>
      <c r="R11" s="1">
        <v>20</v>
      </c>
      <c r="S11" s="1"/>
      <c r="T11" s="1"/>
      <c r="U11" s="1">
        <v>10</v>
      </c>
      <c r="V11" s="1">
        <v>3373</v>
      </c>
      <c r="W11" s="1"/>
      <c r="X11" s="1" t="s">
        <v>87</v>
      </c>
      <c r="Y11" s="6">
        <v>323102.44</v>
      </c>
      <c r="Z11" s="10" t="s">
        <v>42</v>
      </c>
      <c r="AA11" s="3"/>
      <c r="AB11" s="3"/>
      <c r="AC11" s="3"/>
      <c r="AD11" s="3"/>
      <c r="AE11" s="3"/>
      <c r="AF11" s="3"/>
      <c r="AG11" s="3"/>
      <c r="AH11" s="3"/>
      <c r="AI11" s="3"/>
      <c r="AJ11" s="3"/>
      <c r="AK11" s="3"/>
      <c r="AL11" s="3"/>
      <c r="AM11" s="3"/>
      <c r="AN11" s="3"/>
    </row>
    <row r="12" spans="1:40" ht="52" x14ac:dyDescent="0.25">
      <c r="A12" s="14">
        <v>10667</v>
      </c>
      <c r="B12" s="14" t="s">
        <v>26</v>
      </c>
      <c r="C12" s="15">
        <v>45247</v>
      </c>
      <c r="D12" s="14" t="s">
        <v>27</v>
      </c>
      <c r="E12" s="2" t="s">
        <v>28</v>
      </c>
      <c r="F12" s="2" t="s">
        <v>29</v>
      </c>
      <c r="G12" s="14" t="s">
        <v>88</v>
      </c>
      <c r="H12" s="14" t="str">
        <f>VLOOKUP(G12,'[1]Gerencia MRAE'!$C:$D,2,FALSE)</f>
        <v>Semiárido</v>
      </c>
      <c r="I12" s="18" t="s">
        <v>89</v>
      </c>
      <c r="J12" s="19" t="s">
        <v>90</v>
      </c>
      <c r="K12" s="14" t="s">
        <v>33</v>
      </c>
      <c r="L12" s="14">
        <v>120</v>
      </c>
      <c r="M12" s="14"/>
      <c r="N12" s="14">
        <f>75+75</f>
        <v>150</v>
      </c>
      <c r="O12" s="14"/>
      <c r="P12" s="14">
        <f>1+1</f>
        <v>2</v>
      </c>
      <c r="Q12" s="20">
        <f>9000/86400+9000/86400</f>
        <v>0.20833333333333334</v>
      </c>
      <c r="R12" s="14">
        <f>15+15</f>
        <v>30</v>
      </c>
      <c r="S12" s="14"/>
      <c r="T12" s="14"/>
      <c r="U12" s="14">
        <f>10+10</f>
        <v>20</v>
      </c>
      <c r="V12" s="14"/>
      <c r="W12" s="14">
        <f>1+1</f>
        <v>2</v>
      </c>
      <c r="X12" s="14" t="s">
        <v>91</v>
      </c>
      <c r="Y12" s="21">
        <v>157886.49</v>
      </c>
      <c r="Z12" s="22" t="s">
        <v>35</v>
      </c>
      <c r="AA12" s="23"/>
      <c r="AB12" s="23"/>
      <c r="AC12" s="23"/>
      <c r="AD12" s="23"/>
      <c r="AE12" s="23"/>
      <c r="AF12" s="23"/>
      <c r="AG12" s="23"/>
      <c r="AH12" s="23"/>
      <c r="AI12" s="23"/>
      <c r="AJ12" s="23"/>
      <c r="AK12" s="23"/>
      <c r="AL12" s="23"/>
      <c r="AM12" s="23"/>
      <c r="AN12" s="23"/>
    </row>
    <row r="13" spans="1:40" ht="41.5" customHeight="1" x14ac:dyDescent="0.25">
      <c r="A13" s="14">
        <v>11710</v>
      </c>
      <c r="B13" s="14" t="s">
        <v>26</v>
      </c>
      <c r="C13" s="15">
        <v>45247</v>
      </c>
      <c r="D13" s="14" t="s">
        <v>53</v>
      </c>
      <c r="E13" s="2" t="s">
        <v>28</v>
      </c>
      <c r="F13" s="2" t="s">
        <v>29</v>
      </c>
      <c r="G13" s="14" t="s">
        <v>92</v>
      </c>
      <c r="H13" s="14" t="str">
        <f>VLOOKUP(G13,'[1]Gerencia MRAE'!$C:$D,2,FALSE)</f>
        <v>Semiárido</v>
      </c>
      <c r="I13" s="18" t="s">
        <v>92</v>
      </c>
      <c r="J13" s="19" t="s">
        <v>93</v>
      </c>
      <c r="K13" s="14" t="s">
        <v>51</v>
      </c>
      <c r="L13" s="26" t="s">
        <v>94</v>
      </c>
      <c r="M13" s="27"/>
      <c r="N13" s="27"/>
      <c r="O13" s="27" t="s">
        <v>94</v>
      </c>
      <c r="P13" s="27"/>
      <c r="Q13" s="27" t="s">
        <v>94</v>
      </c>
      <c r="R13" s="27"/>
      <c r="S13" s="27"/>
      <c r="T13" s="27"/>
      <c r="U13" s="27" t="s">
        <v>94</v>
      </c>
      <c r="V13" s="27"/>
      <c r="W13" s="28"/>
      <c r="X13" s="25">
        <v>0</v>
      </c>
      <c r="Y13" s="21" t="s">
        <v>95</v>
      </c>
      <c r="Z13" s="22" t="s">
        <v>35</v>
      </c>
      <c r="AA13" s="23"/>
      <c r="AB13" s="23"/>
      <c r="AC13" s="23"/>
      <c r="AD13" s="23"/>
      <c r="AE13" s="23"/>
      <c r="AF13" s="23"/>
      <c r="AG13" s="23"/>
      <c r="AH13" s="23"/>
      <c r="AI13" s="23"/>
      <c r="AJ13" s="23"/>
      <c r="AK13" s="23"/>
      <c r="AL13" s="23"/>
      <c r="AM13" s="23"/>
      <c r="AN13" s="23"/>
    </row>
    <row r="14" spans="1:40" s="4" customFormat="1" ht="52" x14ac:dyDescent="0.25">
      <c r="A14" s="1">
        <v>10740</v>
      </c>
      <c r="B14" s="1" t="s">
        <v>26</v>
      </c>
      <c r="C14" s="8">
        <v>45247</v>
      </c>
      <c r="D14" s="1" t="s">
        <v>27</v>
      </c>
      <c r="E14" s="2" t="s">
        <v>28</v>
      </c>
      <c r="F14" s="2" t="s">
        <v>29</v>
      </c>
      <c r="G14" s="1" t="s">
        <v>96</v>
      </c>
      <c r="H14" s="1" t="str">
        <f>VLOOKUP(G14,'[1]Gerencia MRAE'!$C:$D,2,FALSE)</f>
        <v>Cerrado</v>
      </c>
      <c r="I14" s="9" t="s">
        <v>89</v>
      </c>
      <c r="J14" s="2" t="s">
        <v>97</v>
      </c>
      <c r="K14" s="1" t="s">
        <v>33</v>
      </c>
      <c r="L14" s="1">
        <v>120</v>
      </c>
      <c r="M14" s="1"/>
      <c r="N14" s="1">
        <f>75+15</f>
        <v>90</v>
      </c>
      <c r="O14" s="1"/>
      <c r="P14" s="1">
        <f>1+1</f>
        <v>2</v>
      </c>
      <c r="Q14" s="13">
        <f>9000/86400+9000/86400</f>
        <v>0.20833333333333334</v>
      </c>
      <c r="R14" s="1">
        <f>9+15</f>
        <v>24</v>
      </c>
      <c r="S14" s="1"/>
      <c r="T14" s="1"/>
      <c r="U14" s="1">
        <f>10+10</f>
        <v>20</v>
      </c>
      <c r="V14" s="1"/>
      <c r="W14" s="1">
        <f>1+1</f>
        <v>2</v>
      </c>
      <c r="X14" s="1" t="s">
        <v>91</v>
      </c>
      <c r="Y14" s="6">
        <v>303437.03000000003</v>
      </c>
      <c r="Z14" s="10" t="s">
        <v>35</v>
      </c>
      <c r="AA14" s="3"/>
      <c r="AB14" s="3"/>
      <c r="AC14" s="3"/>
      <c r="AD14" s="3"/>
      <c r="AE14" s="3"/>
      <c r="AF14" s="3"/>
      <c r="AG14" s="3"/>
      <c r="AH14" s="3"/>
      <c r="AI14" s="3"/>
      <c r="AJ14" s="3"/>
      <c r="AK14" s="3"/>
      <c r="AL14" s="3"/>
      <c r="AM14" s="3"/>
      <c r="AN14" s="3"/>
    </row>
    <row r="15" spans="1:40" s="4" customFormat="1" ht="91" x14ac:dyDescent="0.25">
      <c r="A15" s="1">
        <v>10152</v>
      </c>
      <c r="B15" s="1" t="s">
        <v>26</v>
      </c>
      <c r="C15" s="8">
        <v>45247</v>
      </c>
      <c r="D15" s="1" t="s">
        <v>98</v>
      </c>
      <c r="E15" s="2" t="s">
        <v>37</v>
      </c>
      <c r="F15" s="2" t="s">
        <v>29</v>
      </c>
      <c r="G15" s="1" t="s">
        <v>99</v>
      </c>
      <c r="H15" s="1" t="str">
        <f>VLOOKUP(G15,'[1]Gerencia MRAE'!$C:$D,2,FALSE)</f>
        <v>Cerrado</v>
      </c>
      <c r="I15" s="9" t="s">
        <v>100</v>
      </c>
      <c r="J15" s="2" t="s">
        <v>101</v>
      </c>
      <c r="K15" s="1" t="s">
        <v>51</v>
      </c>
      <c r="L15" s="1"/>
      <c r="M15" s="1"/>
      <c r="N15" s="1"/>
      <c r="O15" s="1"/>
      <c r="P15" s="1"/>
      <c r="Q15" s="1"/>
      <c r="R15" s="1"/>
      <c r="S15" s="1"/>
      <c r="T15" s="1"/>
      <c r="U15" s="1"/>
      <c r="V15" s="1"/>
      <c r="W15" s="1"/>
      <c r="X15" s="1" t="s">
        <v>102</v>
      </c>
      <c r="Y15" s="6">
        <v>895665.73</v>
      </c>
      <c r="Z15" s="10" t="s">
        <v>47</v>
      </c>
      <c r="AA15" s="3"/>
      <c r="AB15" s="3"/>
      <c r="AC15" s="3"/>
      <c r="AD15" s="3"/>
      <c r="AE15" s="3"/>
      <c r="AF15" s="3"/>
      <c r="AG15" s="3"/>
      <c r="AH15" s="3"/>
      <c r="AI15" s="3"/>
      <c r="AJ15" s="3"/>
      <c r="AK15" s="3"/>
      <c r="AL15" s="3"/>
      <c r="AM15" s="3"/>
      <c r="AN15" s="3"/>
    </row>
    <row r="16" spans="1:40" ht="39" x14ac:dyDescent="0.25">
      <c r="A16" s="14">
        <v>11210</v>
      </c>
      <c r="B16" s="14" t="s">
        <v>26</v>
      </c>
      <c r="C16" s="15">
        <v>45247</v>
      </c>
      <c r="D16" s="14" t="s">
        <v>59</v>
      </c>
      <c r="E16" s="2" t="s">
        <v>103</v>
      </c>
      <c r="F16" s="2" t="s">
        <v>29</v>
      </c>
      <c r="G16" s="14" t="s">
        <v>104</v>
      </c>
      <c r="H16" s="14" t="str">
        <f>VLOOKUP(G16,'[1]Gerencia MRAE'!$C:$D,2,FALSE)</f>
        <v>Semiárido</v>
      </c>
      <c r="I16" s="18" t="s">
        <v>105</v>
      </c>
      <c r="J16" s="19" t="s">
        <v>106</v>
      </c>
      <c r="K16" s="14" t="s">
        <v>51</v>
      </c>
      <c r="L16" s="29" t="s">
        <v>107</v>
      </c>
      <c r="M16" s="29"/>
      <c r="N16" s="29"/>
      <c r="O16" s="29"/>
      <c r="P16" s="29"/>
      <c r="Q16" s="29"/>
      <c r="R16" s="29"/>
      <c r="S16" s="29"/>
      <c r="T16" s="29"/>
      <c r="U16" s="29"/>
      <c r="V16" s="29"/>
      <c r="W16" s="29"/>
      <c r="X16" s="25">
        <v>0</v>
      </c>
      <c r="Y16" s="21" t="s">
        <v>108</v>
      </c>
      <c r="Z16" s="22"/>
      <c r="AA16" s="23"/>
      <c r="AB16" s="23"/>
      <c r="AC16" s="23"/>
      <c r="AD16" s="23"/>
      <c r="AE16" s="23"/>
      <c r="AF16" s="23"/>
      <c r="AG16" s="23"/>
      <c r="AH16" s="23"/>
      <c r="AI16" s="23"/>
      <c r="AJ16" s="23"/>
      <c r="AK16" s="23"/>
      <c r="AL16" s="23"/>
      <c r="AM16" s="23"/>
      <c r="AN16" s="23"/>
    </row>
    <row r="17" spans="1:40" ht="36" customHeight="1" x14ac:dyDescent="0.25">
      <c r="A17" s="14">
        <v>10674</v>
      </c>
      <c r="B17" s="14" t="s">
        <v>26</v>
      </c>
      <c r="C17" s="15">
        <v>45247</v>
      </c>
      <c r="D17" s="14" t="s">
        <v>53</v>
      </c>
      <c r="E17" s="2" t="s">
        <v>37</v>
      </c>
      <c r="F17" s="2" t="s">
        <v>29</v>
      </c>
      <c r="G17" s="14" t="s">
        <v>109</v>
      </c>
      <c r="H17" s="14" t="str">
        <f>VLOOKUP(G17,'[1]Gerencia MRAE'!$C:$D,2,FALSE)</f>
        <v>Semiárido</v>
      </c>
      <c r="I17" s="18" t="s">
        <v>110</v>
      </c>
      <c r="J17" s="19" t="s">
        <v>111</v>
      </c>
      <c r="K17" s="14" t="s">
        <v>33</v>
      </c>
      <c r="L17" s="14">
        <v>120</v>
      </c>
      <c r="M17" s="14"/>
      <c r="N17" s="14">
        <f>110*2</f>
        <v>220</v>
      </c>
      <c r="O17" s="14"/>
      <c r="P17" s="14">
        <v>2</v>
      </c>
      <c r="Q17" s="14">
        <f>(13200/86400)*2</f>
        <v>0.30555555555555558</v>
      </c>
      <c r="R17" s="14">
        <v>40</v>
      </c>
      <c r="S17" s="14"/>
      <c r="T17" s="14"/>
      <c r="U17" s="14">
        <v>20</v>
      </c>
      <c r="V17" s="14"/>
      <c r="W17" s="14">
        <v>2</v>
      </c>
      <c r="X17" s="14" t="s">
        <v>112</v>
      </c>
      <c r="Y17" s="21">
        <v>253099.16</v>
      </c>
      <c r="Z17" s="22" t="s">
        <v>113</v>
      </c>
      <c r="AA17" s="23"/>
      <c r="AB17" s="23"/>
      <c r="AC17" s="23"/>
      <c r="AD17" s="23"/>
      <c r="AE17" s="23"/>
      <c r="AF17" s="23"/>
      <c r="AG17" s="23"/>
      <c r="AH17" s="23"/>
      <c r="AI17" s="23"/>
      <c r="AJ17" s="23"/>
      <c r="AK17" s="23"/>
      <c r="AL17" s="23"/>
      <c r="AM17" s="23"/>
      <c r="AN17" s="23"/>
    </row>
    <row r="18" spans="1:40" ht="24.75" customHeight="1" x14ac:dyDescent="0.25">
      <c r="A18" s="14">
        <v>766</v>
      </c>
      <c r="B18" s="14" t="s">
        <v>26</v>
      </c>
      <c r="C18" s="15">
        <v>45247</v>
      </c>
      <c r="D18" s="14" t="s">
        <v>98</v>
      </c>
      <c r="E18" s="2" t="s">
        <v>37</v>
      </c>
      <c r="F18" s="2" t="s">
        <v>29</v>
      </c>
      <c r="G18" s="14" t="s">
        <v>114</v>
      </c>
      <c r="H18" s="14" t="str">
        <f>VLOOKUP(G18,'[1]Gerencia MRAE'!$C:$D,2,FALSE)</f>
        <v>Semiárido</v>
      </c>
      <c r="I18" s="18" t="s">
        <v>114</v>
      </c>
      <c r="J18" s="19" t="s">
        <v>115</v>
      </c>
      <c r="K18" s="14" t="s">
        <v>33</v>
      </c>
      <c r="L18" s="14" t="s">
        <v>116</v>
      </c>
      <c r="M18" s="14" t="s">
        <v>116</v>
      </c>
      <c r="N18" s="14" t="s">
        <v>116</v>
      </c>
      <c r="O18" s="14" t="s">
        <v>116</v>
      </c>
      <c r="P18" s="14" t="s">
        <v>116</v>
      </c>
      <c r="Q18" s="14" t="s">
        <v>116</v>
      </c>
      <c r="R18" s="14" t="s">
        <v>116</v>
      </c>
      <c r="S18" s="14" t="s">
        <v>116</v>
      </c>
      <c r="T18" s="14" t="s">
        <v>116</v>
      </c>
      <c r="U18" s="14" t="s">
        <v>116</v>
      </c>
      <c r="V18" s="14" t="s">
        <v>116</v>
      </c>
      <c r="W18" s="14" t="s">
        <v>116</v>
      </c>
      <c r="X18" s="14" t="s">
        <v>117</v>
      </c>
      <c r="Y18" s="21">
        <v>20122207.93</v>
      </c>
      <c r="Z18" s="22" t="s">
        <v>118</v>
      </c>
      <c r="AA18" s="23"/>
      <c r="AB18" s="23"/>
      <c r="AC18" s="23"/>
      <c r="AD18" s="23"/>
      <c r="AE18" s="23"/>
      <c r="AF18" s="23"/>
      <c r="AG18" s="23"/>
      <c r="AH18" s="23"/>
      <c r="AI18" s="23"/>
      <c r="AJ18" s="23"/>
      <c r="AK18" s="23"/>
      <c r="AL18" s="23"/>
      <c r="AM18" s="23"/>
      <c r="AN18" s="23"/>
    </row>
    <row r="19" spans="1:40" ht="91" x14ac:dyDescent="0.25">
      <c r="A19" s="14">
        <v>749</v>
      </c>
      <c r="B19" s="14" t="s">
        <v>26</v>
      </c>
      <c r="C19" s="15">
        <v>45247</v>
      </c>
      <c r="D19" s="14" t="s">
        <v>98</v>
      </c>
      <c r="E19" s="2" t="s">
        <v>37</v>
      </c>
      <c r="F19" s="2" t="s">
        <v>29</v>
      </c>
      <c r="G19" s="14" t="s">
        <v>114</v>
      </c>
      <c r="H19" s="14" t="str">
        <f>VLOOKUP(G19,'[1]Gerencia MRAE'!$C:$D,2,FALSE)</f>
        <v>Semiárido</v>
      </c>
      <c r="I19" s="18" t="s">
        <v>114</v>
      </c>
      <c r="J19" s="19" t="s">
        <v>119</v>
      </c>
      <c r="K19" s="14" t="s">
        <v>33</v>
      </c>
      <c r="L19" s="14"/>
      <c r="M19" s="14" t="s">
        <v>120</v>
      </c>
      <c r="N19" s="14" t="s">
        <v>121</v>
      </c>
      <c r="O19" s="14"/>
      <c r="P19" s="14" t="s">
        <v>116</v>
      </c>
      <c r="Q19" s="14"/>
      <c r="R19" s="14">
        <v>50000</v>
      </c>
      <c r="S19" s="14">
        <f>2*20</f>
        <v>40</v>
      </c>
      <c r="T19" s="14">
        <v>20</v>
      </c>
      <c r="U19" s="14">
        <f>22+20+18*15+400</f>
        <v>712</v>
      </c>
      <c r="V19" s="14" t="s">
        <v>116</v>
      </c>
      <c r="W19" s="14" t="s">
        <v>116</v>
      </c>
      <c r="X19" s="14" t="s">
        <v>122</v>
      </c>
      <c r="Y19" s="21">
        <v>7448986.5899999999</v>
      </c>
      <c r="Z19" s="22" t="s">
        <v>118</v>
      </c>
      <c r="AA19" s="23"/>
      <c r="AB19" s="23"/>
      <c r="AC19" s="23"/>
      <c r="AD19" s="23"/>
      <c r="AE19" s="23"/>
      <c r="AF19" s="23"/>
      <c r="AG19" s="23"/>
      <c r="AH19" s="23"/>
      <c r="AI19" s="23"/>
      <c r="AJ19" s="23"/>
      <c r="AK19" s="23"/>
      <c r="AL19" s="23"/>
      <c r="AM19" s="23"/>
      <c r="AN19" s="23"/>
    </row>
    <row r="20" spans="1:40" ht="91" x14ac:dyDescent="0.25">
      <c r="A20" s="14">
        <v>11543</v>
      </c>
      <c r="B20" s="14" t="s">
        <v>26</v>
      </c>
      <c r="C20" s="15">
        <v>45247</v>
      </c>
      <c r="D20" s="14" t="s">
        <v>123</v>
      </c>
      <c r="E20" s="2" t="s">
        <v>54</v>
      </c>
      <c r="F20" s="2" t="s">
        <v>29</v>
      </c>
      <c r="G20" s="14" t="s">
        <v>114</v>
      </c>
      <c r="H20" s="14" t="str">
        <f>VLOOKUP(G20,'[1]Gerencia MRAE'!$C:$D,2,FALSE)</f>
        <v>Semiárido</v>
      </c>
      <c r="I20" s="18" t="s">
        <v>114</v>
      </c>
      <c r="J20" s="19" t="s">
        <v>124</v>
      </c>
      <c r="K20" s="14" t="s">
        <v>125</v>
      </c>
      <c r="L20" s="14"/>
      <c r="M20" s="14"/>
      <c r="N20" s="14"/>
      <c r="O20" s="14"/>
      <c r="P20" s="14"/>
      <c r="Q20" s="14"/>
      <c r="R20" s="14"/>
      <c r="S20" s="14"/>
      <c r="T20" s="14"/>
      <c r="U20" s="14"/>
      <c r="V20" s="14"/>
      <c r="W20" s="14"/>
      <c r="X20" s="25">
        <v>0</v>
      </c>
      <c r="Y20" s="21" t="s">
        <v>126</v>
      </c>
      <c r="Z20" s="22" t="s">
        <v>35</v>
      </c>
      <c r="AA20" s="23"/>
      <c r="AB20" s="23"/>
      <c r="AC20" s="23"/>
      <c r="AD20" s="23"/>
      <c r="AE20" s="23"/>
      <c r="AF20" s="23"/>
      <c r="AG20" s="23"/>
      <c r="AH20" s="23"/>
      <c r="AI20" s="23"/>
      <c r="AJ20" s="23"/>
      <c r="AK20" s="23"/>
      <c r="AL20" s="23"/>
      <c r="AM20" s="23"/>
      <c r="AN20" s="23"/>
    </row>
    <row r="21" spans="1:40" s="4" customFormat="1" ht="52" x14ac:dyDescent="0.25">
      <c r="A21" s="1">
        <v>9381</v>
      </c>
      <c r="B21" s="1" t="s">
        <v>26</v>
      </c>
      <c r="C21" s="8">
        <v>45247</v>
      </c>
      <c r="D21" s="1" t="s">
        <v>59</v>
      </c>
      <c r="E21" s="2" t="s">
        <v>37</v>
      </c>
      <c r="F21" s="2" t="s">
        <v>29</v>
      </c>
      <c r="G21" s="1" t="s">
        <v>99</v>
      </c>
      <c r="H21" s="1" t="str">
        <f>VLOOKUP(G21,'[1]Gerencia MRAE'!$C:$D,2,FALSE)</f>
        <v>Cerrado</v>
      </c>
      <c r="I21" s="9" t="s">
        <v>127</v>
      </c>
      <c r="J21" s="2" t="s">
        <v>128</v>
      </c>
      <c r="K21" s="1" t="s">
        <v>33</v>
      </c>
      <c r="L21" s="12"/>
      <c r="M21" s="12"/>
      <c r="N21" s="12"/>
      <c r="O21" s="1"/>
      <c r="P21" s="1">
        <v>10</v>
      </c>
      <c r="Q21" s="1"/>
      <c r="R21" s="1">
        <v>100</v>
      </c>
      <c r="S21" s="1"/>
      <c r="T21" s="1"/>
      <c r="U21" s="1">
        <f>10*10</f>
        <v>100</v>
      </c>
      <c r="V21" s="1"/>
      <c r="W21" s="1">
        <v>10</v>
      </c>
      <c r="X21" s="1" t="s">
        <v>129</v>
      </c>
      <c r="Y21" s="6">
        <v>1262391.21</v>
      </c>
      <c r="Z21" s="10" t="s">
        <v>113</v>
      </c>
      <c r="AA21" s="3"/>
      <c r="AB21" s="3"/>
      <c r="AC21" s="3"/>
      <c r="AD21" s="3"/>
      <c r="AE21" s="3"/>
      <c r="AF21" s="3"/>
      <c r="AG21" s="3"/>
      <c r="AH21" s="3"/>
      <c r="AI21" s="3"/>
      <c r="AJ21" s="3"/>
      <c r="AK21" s="3"/>
      <c r="AL21" s="3"/>
      <c r="AM21" s="3"/>
      <c r="AN21" s="3"/>
    </row>
    <row r="22" spans="1:40" ht="78" x14ac:dyDescent="0.25">
      <c r="A22" s="14">
        <v>9754</v>
      </c>
      <c r="B22" s="14" t="s">
        <v>26</v>
      </c>
      <c r="C22" s="15">
        <v>45247</v>
      </c>
      <c r="D22" s="14" t="s">
        <v>53</v>
      </c>
      <c r="E22" s="2" t="s">
        <v>82</v>
      </c>
      <c r="F22" s="2" t="s">
        <v>83</v>
      </c>
      <c r="G22" s="14" t="s">
        <v>130</v>
      </c>
      <c r="H22" s="14" t="s">
        <v>131</v>
      </c>
      <c r="I22" s="18" t="s">
        <v>132</v>
      </c>
      <c r="J22" s="19" t="s">
        <v>133</v>
      </c>
      <c r="K22" s="14" t="s">
        <v>134</v>
      </c>
      <c r="L22" s="14">
        <v>120</v>
      </c>
      <c r="M22" s="14"/>
      <c r="N22" s="14">
        <v>400</v>
      </c>
      <c r="O22" s="14">
        <f>60+16+10+12</f>
        <v>98</v>
      </c>
      <c r="P22" s="14"/>
      <c r="Q22" s="14" t="s">
        <v>135</v>
      </c>
      <c r="R22" s="14">
        <v>150.61000000000001</v>
      </c>
      <c r="S22" s="14"/>
      <c r="T22" s="14"/>
      <c r="U22" s="14">
        <v>40</v>
      </c>
      <c r="V22" s="14">
        <v>8173.41</v>
      </c>
      <c r="W22" s="14"/>
      <c r="X22" s="14" t="s">
        <v>136</v>
      </c>
      <c r="Y22" s="21">
        <v>618658.30000000005</v>
      </c>
      <c r="Z22" s="22" t="s">
        <v>42</v>
      </c>
      <c r="AA22" s="23"/>
      <c r="AB22" s="23"/>
      <c r="AC22" s="23"/>
      <c r="AD22" s="23"/>
      <c r="AE22" s="23"/>
      <c r="AF22" s="23"/>
      <c r="AG22" s="23"/>
      <c r="AH22" s="23"/>
      <c r="AI22" s="23"/>
      <c r="AJ22" s="23"/>
      <c r="AK22" s="23"/>
      <c r="AL22" s="23"/>
      <c r="AM22" s="23"/>
      <c r="AN22" s="23"/>
    </row>
    <row r="23" spans="1:40" s="4" customFormat="1" ht="241" customHeight="1" x14ac:dyDescent="0.25">
      <c r="A23" s="1">
        <v>8311</v>
      </c>
      <c r="B23" s="1" t="s">
        <v>26</v>
      </c>
      <c r="C23" s="8">
        <v>45247</v>
      </c>
      <c r="D23" s="1" t="s">
        <v>98</v>
      </c>
      <c r="E23" s="2" t="s">
        <v>82</v>
      </c>
      <c r="F23" s="2" t="s">
        <v>83</v>
      </c>
      <c r="G23" s="1" t="s">
        <v>137</v>
      </c>
      <c r="H23" s="1" t="s">
        <v>138</v>
      </c>
      <c r="I23" s="9" t="s">
        <v>137</v>
      </c>
      <c r="J23" s="2" t="s">
        <v>139</v>
      </c>
      <c r="K23" s="1" t="s">
        <v>33</v>
      </c>
      <c r="L23" s="1"/>
      <c r="M23" s="1" t="s">
        <v>140</v>
      </c>
      <c r="N23" s="1" t="s">
        <v>141</v>
      </c>
      <c r="O23" s="1"/>
      <c r="P23" s="1" t="s">
        <v>116</v>
      </c>
      <c r="Q23" s="1"/>
      <c r="R23" s="1">
        <f>13676.2+12988.02+55759</f>
        <v>82423.22</v>
      </c>
      <c r="S23" s="1"/>
      <c r="T23" s="1">
        <f>30+25</f>
        <v>55</v>
      </c>
      <c r="U23" s="1">
        <f>500+500+50+50+50+50+75+50+500+200+200+50+1000+1770+1770+400+2*500+400</f>
        <v>8615</v>
      </c>
      <c r="V23" s="1">
        <f>152765.09</f>
        <v>152765.09</v>
      </c>
      <c r="W23" s="1"/>
      <c r="X23" s="1" t="s">
        <v>142</v>
      </c>
      <c r="Y23" s="6">
        <v>4002837.51</v>
      </c>
      <c r="Z23" s="10" t="s">
        <v>42</v>
      </c>
      <c r="AA23" s="3"/>
      <c r="AB23" s="3"/>
      <c r="AC23" s="3"/>
      <c r="AD23" s="3"/>
      <c r="AE23" s="3"/>
      <c r="AF23" s="3"/>
      <c r="AG23" s="3"/>
      <c r="AH23" s="3"/>
      <c r="AI23" s="3"/>
      <c r="AJ23" s="3"/>
      <c r="AK23" s="3"/>
      <c r="AL23" s="3"/>
      <c r="AM23" s="3"/>
      <c r="AN23" s="3"/>
    </row>
    <row r="24" spans="1:40" ht="52" x14ac:dyDescent="0.25">
      <c r="A24" s="14">
        <v>10743</v>
      </c>
      <c r="B24" s="14" t="s">
        <v>26</v>
      </c>
      <c r="C24" s="15">
        <v>45247</v>
      </c>
      <c r="D24" s="14" t="s">
        <v>27</v>
      </c>
      <c r="E24" s="2" t="s">
        <v>28</v>
      </c>
      <c r="F24" s="2" t="s">
        <v>29</v>
      </c>
      <c r="G24" s="14" t="s">
        <v>143</v>
      </c>
      <c r="H24" s="14" t="str">
        <f>VLOOKUP(G24,'[1]Gerencia MRAE'!$C:$D,2,FALSE)</f>
        <v>Semiárido</v>
      </c>
      <c r="I24" s="18" t="s">
        <v>144</v>
      </c>
      <c r="J24" s="19" t="s">
        <v>145</v>
      </c>
      <c r="K24" s="14" t="s">
        <v>33</v>
      </c>
      <c r="L24" s="14">
        <v>120</v>
      </c>
      <c r="M24" s="14"/>
      <c r="N24" s="14">
        <f>100+150+150+100+150+100+150+100</f>
        <v>1000</v>
      </c>
      <c r="O24" s="14"/>
      <c r="P24" s="14">
        <f>1+1+1+1+1+1+1+1</f>
        <v>8</v>
      </c>
      <c r="Q24" s="20">
        <f>12000/86400+18000/86400+18000/86400+12000/86400+18000/86400+12000/86400+18000/86400+12000/86400</f>
        <v>1.3888888888888888</v>
      </c>
      <c r="R24" s="14">
        <f>9+9+9+9+9+9+9+9</f>
        <v>72</v>
      </c>
      <c r="S24" s="14"/>
      <c r="T24" s="14"/>
      <c r="U24" s="14">
        <f>5+5+5+5+5+5+5+5</f>
        <v>40</v>
      </c>
      <c r="V24" s="14"/>
      <c r="W24" s="14">
        <f>1+1+1+1+1+1+1+1</f>
        <v>8</v>
      </c>
      <c r="X24" s="14" t="s">
        <v>34</v>
      </c>
      <c r="Y24" s="21">
        <v>946078.63</v>
      </c>
      <c r="Z24" s="22" t="s">
        <v>35</v>
      </c>
      <c r="AA24" s="23"/>
      <c r="AB24" s="23"/>
      <c r="AC24" s="23"/>
      <c r="AD24" s="23"/>
      <c r="AE24" s="23"/>
      <c r="AF24" s="23"/>
      <c r="AG24" s="23"/>
      <c r="AH24" s="23"/>
      <c r="AI24" s="23"/>
      <c r="AJ24" s="23"/>
      <c r="AK24" s="23"/>
      <c r="AL24" s="23"/>
      <c r="AM24" s="23"/>
      <c r="AN24" s="23"/>
    </row>
    <row r="25" spans="1:40" ht="28.5" customHeight="1" x14ac:dyDescent="0.25">
      <c r="A25" s="14" t="s">
        <v>26</v>
      </c>
      <c r="B25" s="14" t="s">
        <v>146</v>
      </c>
      <c r="C25" s="15">
        <v>45266</v>
      </c>
      <c r="D25" s="14" t="s">
        <v>66</v>
      </c>
      <c r="E25" s="2" t="s">
        <v>67</v>
      </c>
      <c r="F25" s="2" t="s">
        <v>68</v>
      </c>
      <c r="G25" s="14" t="s">
        <v>143</v>
      </c>
      <c r="H25" s="14" t="str">
        <f>VLOOKUP(G25,'[1]Gerencia MRAE'!$C:$D,2,FALSE)</f>
        <v>Semiárido</v>
      </c>
      <c r="I25" s="18" t="s">
        <v>147</v>
      </c>
      <c r="J25" s="19" t="s">
        <v>145</v>
      </c>
      <c r="K25" s="14" t="s">
        <v>71</v>
      </c>
      <c r="L25" s="14">
        <v>100</v>
      </c>
      <c r="M25" s="14"/>
      <c r="N25" s="14"/>
      <c r="O25" s="14"/>
      <c r="P25" s="14"/>
      <c r="Q25" s="20">
        <f>5.36/3.6</f>
        <v>1.4888888888888889</v>
      </c>
      <c r="R25" s="14"/>
      <c r="S25" s="14"/>
      <c r="T25" s="14"/>
      <c r="U25" s="14" t="s">
        <v>68</v>
      </c>
      <c r="V25" s="14"/>
      <c r="W25" s="14"/>
      <c r="X25" s="25" t="s">
        <v>68</v>
      </c>
      <c r="Y25" s="21">
        <v>380000</v>
      </c>
      <c r="Z25" s="22"/>
      <c r="AA25" s="23"/>
      <c r="AB25" s="23"/>
      <c r="AC25" s="23"/>
      <c r="AD25" s="23"/>
      <c r="AE25" s="23"/>
      <c r="AF25" s="23"/>
      <c r="AG25" s="23"/>
      <c r="AH25" s="23"/>
      <c r="AI25" s="23"/>
      <c r="AJ25" s="23"/>
      <c r="AK25" s="23"/>
      <c r="AL25" s="23"/>
      <c r="AM25" s="23"/>
      <c r="AN25" s="23"/>
    </row>
    <row r="26" spans="1:40" ht="39" x14ac:dyDescent="0.25">
      <c r="A26" s="14" t="s">
        <v>26</v>
      </c>
      <c r="B26" s="14" t="s">
        <v>148</v>
      </c>
      <c r="C26" s="15">
        <v>45266</v>
      </c>
      <c r="D26" s="14" t="s">
        <v>66</v>
      </c>
      <c r="E26" s="2" t="s">
        <v>67</v>
      </c>
      <c r="F26" s="2" t="s">
        <v>68</v>
      </c>
      <c r="G26" s="14" t="s">
        <v>149</v>
      </c>
      <c r="H26" s="14" t="str">
        <f>VLOOKUP(G26,'[1]Gerencia MRAE'!$C:$D,2,FALSE)</f>
        <v>Semiárido</v>
      </c>
      <c r="I26" s="18" t="s">
        <v>149</v>
      </c>
      <c r="J26" s="19" t="s">
        <v>150</v>
      </c>
      <c r="K26" s="14" t="s">
        <v>71</v>
      </c>
      <c r="L26" s="14">
        <v>120</v>
      </c>
      <c r="M26" s="14"/>
      <c r="N26" s="14"/>
      <c r="O26" s="14">
        <v>19</v>
      </c>
      <c r="P26" s="14"/>
      <c r="Q26" s="20">
        <f>9/3.6</f>
        <v>2.5</v>
      </c>
      <c r="R26" s="14"/>
      <c r="S26" s="14"/>
      <c r="T26" s="14"/>
      <c r="U26" s="14" t="s">
        <v>68</v>
      </c>
      <c r="V26" s="14"/>
      <c r="W26" s="14"/>
      <c r="X26" s="25" t="s">
        <v>68</v>
      </c>
      <c r="Y26" s="21">
        <v>380380.38</v>
      </c>
      <c r="Z26" s="22"/>
      <c r="AA26" s="23"/>
      <c r="AB26" s="23"/>
      <c r="AC26" s="23"/>
      <c r="AD26" s="23"/>
      <c r="AE26" s="23"/>
      <c r="AF26" s="23"/>
      <c r="AG26" s="23"/>
      <c r="AH26" s="23"/>
      <c r="AI26" s="23"/>
      <c r="AJ26" s="23"/>
      <c r="AK26" s="23"/>
      <c r="AL26" s="23"/>
      <c r="AM26" s="23"/>
      <c r="AN26" s="23"/>
    </row>
    <row r="27" spans="1:40" ht="65" x14ac:dyDescent="0.25">
      <c r="A27" s="14">
        <v>9922</v>
      </c>
      <c r="B27" s="14" t="s">
        <v>26</v>
      </c>
      <c r="C27" s="15">
        <v>45247</v>
      </c>
      <c r="D27" s="14" t="s">
        <v>59</v>
      </c>
      <c r="E27" s="2" t="s">
        <v>82</v>
      </c>
      <c r="F27" s="2" t="s">
        <v>83</v>
      </c>
      <c r="G27" s="14" t="s">
        <v>151</v>
      </c>
      <c r="H27" s="14" t="str">
        <f>VLOOKUP(G27,'[1]Gerencia MRAE'!$C:$D,2,FALSE)</f>
        <v>Semiárido</v>
      </c>
      <c r="I27" s="18" t="s">
        <v>152</v>
      </c>
      <c r="J27" s="19" t="s">
        <v>153</v>
      </c>
      <c r="K27" s="14" t="s">
        <v>33</v>
      </c>
      <c r="L27" s="14">
        <v>120</v>
      </c>
      <c r="M27" s="14"/>
      <c r="N27" s="14"/>
      <c r="O27" s="14">
        <v>912</v>
      </c>
      <c r="P27" s="14">
        <v>4</v>
      </c>
      <c r="Q27" s="14" t="s">
        <v>68</v>
      </c>
      <c r="R27" s="14">
        <v>4011.19</v>
      </c>
      <c r="S27" s="14"/>
      <c r="T27" s="14"/>
      <c r="U27" s="14">
        <v>340</v>
      </c>
      <c r="V27" s="14"/>
      <c r="W27" s="14"/>
      <c r="X27" s="14" t="s">
        <v>154</v>
      </c>
      <c r="Y27" s="21">
        <v>1976521.37</v>
      </c>
      <c r="Z27" s="22" t="s">
        <v>42</v>
      </c>
      <c r="AA27" s="23"/>
      <c r="AB27" s="23"/>
      <c r="AC27" s="23"/>
      <c r="AD27" s="23"/>
      <c r="AE27" s="23"/>
      <c r="AF27" s="23"/>
      <c r="AG27" s="23"/>
      <c r="AH27" s="23"/>
      <c r="AI27" s="23"/>
      <c r="AJ27" s="23"/>
      <c r="AK27" s="23"/>
      <c r="AL27" s="23"/>
      <c r="AM27" s="23"/>
      <c r="AN27" s="23"/>
    </row>
    <row r="28" spans="1:40" s="4" customFormat="1" ht="108.75" customHeight="1" x14ac:dyDescent="0.25">
      <c r="A28" s="1">
        <v>9265</v>
      </c>
      <c r="B28" s="1" t="s">
        <v>26</v>
      </c>
      <c r="C28" s="8">
        <v>45247</v>
      </c>
      <c r="D28" s="1" t="s">
        <v>59</v>
      </c>
      <c r="E28" s="2" t="s">
        <v>37</v>
      </c>
      <c r="F28" s="2" t="s">
        <v>29</v>
      </c>
      <c r="G28" s="1" t="s">
        <v>155</v>
      </c>
      <c r="H28" s="1" t="str">
        <f>VLOOKUP(G28,'[1]Gerencia MRAE'!$C:$D,2,FALSE)</f>
        <v>Cerrado</v>
      </c>
      <c r="I28" s="9" t="s">
        <v>156</v>
      </c>
      <c r="J28" s="2" t="s">
        <v>157</v>
      </c>
      <c r="K28" s="1" t="s">
        <v>33</v>
      </c>
      <c r="L28" s="1">
        <v>120</v>
      </c>
      <c r="M28" s="1"/>
      <c r="N28" s="1"/>
      <c r="O28" s="1">
        <v>150</v>
      </c>
      <c r="P28" s="1">
        <v>10</v>
      </c>
      <c r="Q28" s="1" t="s">
        <v>68</v>
      </c>
      <c r="R28" s="1">
        <v>360</v>
      </c>
      <c r="S28" s="1"/>
      <c r="T28" s="1"/>
      <c r="U28" s="1">
        <v>100</v>
      </c>
      <c r="V28" s="1"/>
      <c r="W28" s="1">
        <v>10</v>
      </c>
      <c r="X28" s="1" t="s">
        <v>158</v>
      </c>
      <c r="Y28" s="6">
        <v>1166290.1100000001</v>
      </c>
      <c r="Z28" s="10" t="s">
        <v>113</v>
      </c>
      <c r="AA28" s="3"/>
      <c r="AB28" s="3"/>
      <c r="AC28" s="3"/>
      <c r="AD28" s="3"/>
      <c r="AE28" s="3"/>
      <c r="AF28" s="3"/>
      <c r="AG28" s="3"/>
      <c r="AH28" s="3"/>
      <c r="AI28" s="3"/>
      <c r="AJ28" s="3"/>
      <c r="AK28" s="3"/>
      <c r="AL28" s="3"/>
      <c r="AM28" s="3"/>
      <c r="AN28" s="3"/>
    </row>
    <row r="29" spans="1:40" s="4" customFormat="1" ht="52" x14ac:dyDescent="0.25">
      <c r="A29" s="1">
        <v>10746</v>
      </c>
      <c r="B29" s="1" t="s">
        <v>26</v>
      </c>
      <c r="C29" s="8">
        <v>45247</v>
      </c>
      <c r="D29" s="1" t="s">
        <v>27</v>
      </c>
      <c r="E29" s="2" t="s">
        <v>28</v>
      </c>
      <c r="F29" s="2" t="s">
        <v>29</v>
      </c>
      <c r="G29" s="1" t="s">
        <v>159</v>
      </c>
      <c r="H29" s="1" t="str">
        <f>VLOOKUP(G29,'[1]Gerencia MRAE'!$C:$D,2,FALSE)</f>
        <v>Litorânea + Meio Norte</v>
      </c>
      <c r="I29" s="9" t="s">
        <v>160</v>
      </c>
      <c r="J29" s="2" t="s">
        <v>161</v>
      </c>
      <c r="K29" s="1" t="s">
        <v>33</v>
      </c>
      <c r="L29" s="1">
        <v>120</v>
      </c>
      <c r="M29" s="1"/>
      <c r="N29" s="1">
        <f>250+94+63</f>
        <v>407</v>
      </c>
      <c r="O29" s="1"/>
      <c r="P29" s="1">
        <f>1+1+1</f>
        <v>3</v>
      </c>
      <c r="Q29" s="1">
        <f>30000/(86400)+11280/86400+7560/86400</f>
        <v>0.56527777777777777</v>
      </c>
      <c r="R29" s="1">
        <f>9+9+9</f>
        <v>27</v>
      </c>
      <c r="S29" s="1"/>
      <c r="T29" s="1"/>
      <c r="U29" s="1">
        <f>10+5+5</f>
        <v>20</v>
      </c>
      <c r="V29" s="1"/>
      <c r="W29" s="1">
        <f>1+1+1</f>
        <v>3</v>
      </c>
      <c r="X29" s="1" t="s">
        <v>34</v>
      </c>
      <c r="Y29" s="6">
        <v>455000</v>
      </c>
      <c r="Z29" s="10" t="s">
        <v>35</v>
      </c>
      <c r="AA29" s="3"/>
      <c r="AB29" s="3"/>
      <c r="AC29" s="3"/>
      <c r="AD29" s="3"/>
      <c r="AE29" s="3"/>
      <c r="AF29" s="3"/>
      <c r="AG29" s="3"/>
      <c r="AH29" s="3"/>
      <c r="AI29" s="3"/>
      <c r="AJ29" s="3"/>
      <c r="AK29" s="3"/>
      <c r="AL29" s="3"/>
      <c r="AM29" s="3"/>
      <c r="AN29" s="3"/>
    </row>
    <row r="30" spans="1:40" s="4" customFormat="1" ht="65" x14ac:dyDescent="0.25">
      <c r="A30" s="1">
        <v>11580</v>
      </c>
      <c r="B30" s="1" t="s">
        <v>26</v>
      </c>
      <c r="C30" s="8">
        <v>45247</v>
      </c>
      <c r="D30" s="1" t="s">
        <v>98</v>
      </c>
      <c r="E30" s="2" t="s">
        <v>37</v>
      </c>
      <c r="F30" s="2" t="s">
        <v>29</v>
      </c>
      <c r="G30" s="1" t="s">
        <v>162</v>
      </c>
      <c r="H30" s="1" t="str">
        <f>VLOOKUP(G30,'[1]Gerencia MRAE'!$C:$D,2,FALSE)</f>
        <v>Litorânea + Meio Norte</v>
      </c>
      <c r="I30" s="9" t="s">
        <v>163</v>
      </c>
      <c r="J30" s="2" t="s">
        <v>164</v>
      </c>
      <c r="K30" s="1" t="s">
        <v>33</v>
      </c>
      <c r="L30" s="1"/>
      <c r="M30" s="1" t="s">
        <v>165</v>
      </c>
      <c r="N30" s="1" t="s">
        <v>166</v>
      </c>
      <c r="O30" s="1"/>
      <c r="P30" s="1">
        <v>2</v>
      </c>
      <c r="Q30" s="1">
        <f>2.1/3.6</f>
        <v>0.58333333333333337</v>
      </c>
      <c r="R30" s="1" t="s">
        <v>116</v>
      </c>
      <c r="S30" s="1" t="s">
        <v>116</v>
      </c>
      <c r="T30" s="1" t="s">
        <v>116</v>
      </c>
      <c r="U30" s="1" t="s">
        <v>116</v>
      </c>
      <c r="V30" s="1" t="s">
        <v>116</v>
      </c>
      <c r="W30" s="1" t="s">
        <v>116</v>
      </c>
      <c r="X30" s="1" t="s">
        <v>34</v>
      </c>
      <c r="Y30" s="6">
        <v>208506.92</v>
      </c>
      <c r="Z30" s="10" t="s">
        <v>47</v>
      </c>
      <c r="AA30" s="3"/>
      <c r="AB30" s="3"/>
      <c r="AC30" s="3"/>
      <c r="AD30" s="3"/>
      <c r="AE30" s="3"/>
      <c r="AF30" s="3"/>
      <c r="AG30" s="3"/>
      <c r="AH30" s="3"/>
      <c r="AI30" s="3"/>
      <c r="AJ30" s="3"/>
      <c r="AK30" s="3"/>
      <c r="AL30" s="3"/>
      <c r="AM30" s="3"/>
      <c r="AN30" s="3"/>
    </row>
    <row r="31" spans="1:40" ht="39" x14ac:dyDescent="0.25">
      <c r="A31" s="14" t="s">
        <v>26</v>
      </c>
      <c r="B31" s="14" t="s">
        <v>167</v>
      </c>
      <c r="C31" s="15">
        <v>45266</v>
      </c>
      <c r="D31" s="14" t="s">
        <v>66</v>
      </c>
      <c r="E31" s="2" t="s">
        <v>67</v>
      </c>
      <c r="F31" s="2" t="s">
        <v>68</v>
      </c>
      <c r="G31" s="14" t="s">
        <v>151</v>
      </c>
      <c r="H31" s="14" t="str">
        <f>VLOOKUP(G31,'[1]Gerencia MRAE'!$C:$D,2,FALSE)</f>
        <v>Semiárido</v>
      </c>
      <c r="I31" s="18" t="s">
        <v>151</v>
      </c>
      <c r="J31" s="19" t="s">
        <v>168</v>
      </c>
      <c r="K31" s="14" t="s">
        <v>33</v>
      </c>
      <c r="L31" s="14">
        <v>120</v>
      </c>
      <c r="M31" s="14"/>
      <c r="N31" s="14"/>
      <c r="O31" s="14">
        <v>750</v>
      </c>
      <c r="P31" s="14"/>
      <c r="Q31" s="20"/>
      <c r="R31" s="14"/>
      <c r="S31" s="14"/>
      <c r="T31" s="14"/>
      <c r="U31" s="14" t="s">
        <v>68</v>
      </c>
      <c r="V31" s="14"/>
      <c r="W31" s="14"/>
      <c r="X31" s="25" t="s">
        <v>68</v>
      </c>
      <c r="Y31" s="21">
        <v>475000</v>
      </c>
      <c r="Z31" s="22"/>
      <c r="AA31" s="23"/>
      <c r="AB31" s="23"/>
      <c r="AC31" s="23"/>
      <c r="AD31" s="23"/>
      <c r="AE31" s="23"/>
      <c r="AF31" s="23"/>
      <c r="AG31" s="23"/>
      <c r="AH31" s="23"/>
      <c r="AI31" s="23"/>
      <c r="AJ31" s="23"/>
      <c r="AK31" s="23"/>
      <c r="AL31" s="23"/>
      <c r="AM31" s="23"/>
      <c r="AN31" s="23"/>
    </row>
    <row r="32" spans="1:40" s="4" customFormat="1" ht="52" x14ac:dyDescent="0.25">
      <c r="A32" s="1">
        <v>10128</v>
      </c>
      <c r="B32" s="1" t="s">
        <v>26</v>
      </c>
      <c r="C32" s="8">
        <v>45247</v>
      </c>
      <c r="D32" s="1" t="s">
        <v>59</v>
      </c>
      <c r="E32" s="2" t="s">
        <v>37</v>
      </c>
      <c r="F32" s="2" t="s">
        <v>29</v>
      </c>
      <c r="G32" s="1" t="s">
        <v>169</v>
      </c>
      <c r="H32" s="1" t="str">
        <f>VLOOKUP(G32,'[1]Gerencia MRAE'!$C:$D,2,FALSE)</f>
        <v>Litorânea + Meio Norte</v>
      </c>
      <c r="I32" s="9" t="s">
        <v>170</v>
      </c>
      <c r="J32" s="2" t="s">
        <v>171</v>
      </c>
      <c r="K32" s="1" t="s">
        <v>33</v>
      </c>
      <c r="L32" s="11"/>
      <c r="M32" s="11"/>
      <c r="N32" s="11"/>
      <c r="O32" s="1"/>
      <c r="P32" s="1">
        <v>5</v>
      </c>
      <c r="Q32" s="1"/>
      <c r="R32" s="1">
        <v>2170</v>
      </c>
      <c r="S32" s="1"/>
      <c r="T32" s="1"/>
      <c r="U32" s="1">
        <f>3*20+4*10+1*5</f>
        <v>105</v>
      </c>
      <c r="V32" s="1">
        <v>4439</v>
      </c>
      <c r="W32" s="1">
        <v>2</v>
      </c>
      <c r="X32" s="1" t="s">
        <v>172</v>
      </c>
      <c r="Y32" s="6">
        <v>1095078.3</v>
      </c>
      <c r="Z32" s="10" t="s">
        <v>113</v>
      </c>
      <c r="AA32" s="3"/>
      <c r="AB32" s="3"/>
      <c r="AC32" s="3"/>
      <c r="AD32" s="3"/>
      <c r="AE32" s="3"/>
      <c r="AF32" s="3"/>
      <c r="AG32" s="3"/>
      <c r="AH32" s="3"/>
      <c r="AI32" s="3"/>
      <c r="AJ32" s="3"/>
      <c r="AK32" s="3"/>
      <c r="AL32" s="3"/>
      <c r="AM32" s="3"/>
      <c r="AN32" s="3"/>
    </row>
    <row r="33" spans="1:40" ht="39" x14ac:dyDescent="0.25">
      <c r="A33" s="14" t="s">
        <v>26</v>
      </c>
      <c r="B33" s="14" t="s">
        <v>173</v>
      </c>
      <c r="C33" s="15">
        <v>45266</v>
      </c>
      <c r="D33" s="14" t="s">
        <v>66</v>
      </c>
      <c r="E33" s="2" t="s">
        <v>67</v>
      </c>
      <c r="F33" s="2" t="s">
        <v>68</v>
      </c>
      <c r="G33" s="14" t="s">
        <v>151</v>
      </c>
      <c r="H33" s="14" t="str">
        <f>VLOOKUP(G33,'[1]Gerencia MRAE'!$C:$D,2,FALSE)</f>
        <v>Semiárido</v>
      </c>
      <c r="I33" s="18" t="s">
        <v>151</v>
      </c>
      <c r="J33" s="19" t="s">
        <v>174</v>
      </c>
      <c r="K33" s="14" t="s">
        <v>71</v>
      </c>
      <c r="L33" s="14">
        <v>120</v>
      </c>
      <c r="M33" s="14"/>
      <c r="N33" s="14"/>
      <c r="O33" s="14"/>
      <c r="P33" s="14"/>
      <c r="Q33" s="20">
        <f>11/3.6</f>
        <v>3.0555555555555554</v>
      </c>
      <c r="R33" s="14"/>
      <c r="S33" s="14"/>
      <c r="T33" s="14"/>
      <c r="U33" s="14" t="s">
        <v>68</v>
      </c>
      <c r="V33" s="14"/>
      <c r="W33" s="14"/>
      <c r="X33" s="25" t="s">
        <v>68</v>
      </c>
      <c r="Y33" s="21">
        <v>951000</v>
      </c>
      <c r="Z33" s="22"/>
      <c r="AA33" s="23"/>
      <c r="AB33" s="23"/>
      <c r="AC33" s="23"/>
      <c r="AD33" s="23"/>
      <c r="AE33" s="23"/>
      <c r="AF33" s="23"/>
      <c r="AG33" s="23"/>
      <c r="AH33" s="23"/>
      <c r="AI33" s="23"/>
      <c r="AJ33" s="23"/>
      <c r="AK33" s="23"/>
      <c r="AL33" s="23"/>
      <c r="AM33" s="23"/>
      <c r="AN33" s="23"/>
    </row>
    <row r="34" spans="1:40" s="4" customFormat="1" ht="91" x14ac:dyDescent="0.25">
      <c r="A34" s="1">
        <v>9281</v>
      </c>
      <c r="B34" s="1" t="s">
        <v>26</v>
      </c>
      <c r="C34" s="8">
        <v>45247</v>
      </c>
      <c r="D34" s="1" t="s">
        <v>98</v>
      </c>
      <c r="E34" s="2" t="s">
        <v>37</v>
      </c>
      <c r="F34" s="2" t="s">
        <v>29</v>
      </c>
      <c r="G34" s="1" t="s">
        <v>175</v>
      </c>
      <c r="H34" s="1" t="str">
        <f>VLOOKUP(G34,'[1]Gerencia MRAE'!$C:$D,2,FALSE)</f>
        <v>Litorânea + Meio Norte</v>
      </c>
      <c r="I34" s="9" t="s">
        <v>175</v>
      </c>
      <c r="J34" s="2" t="s">
        <v>176</v>
      </c>
      <c r="K34" s="1" t="s">
        <v>51</v>
      </c>
      <c r="L34" s="1"/>
      <c r="M34" s="1"/>
      <c r="N34" s="1"/>
      <c r="O34" s="1"/>
      <c r="P34" s="1"/>
      <c r="Q34" s="1"/>
      <c r="R34" s="1"/>
      <c r="S34" s="1"/>
      <c r="T34" s="1"/>
      <c r="U34" s="1"/>
      <c r="V34" s="1"/>
      <c r="W34" s="1"/>
      <c r="X34" s="1" t="s">
        <v>177</v>
      </c>
      <c r="Y34" s="6">
        <v>583808.4</v>
      </c>
      <c r="Z34" s="10" t="s">
        <v>47</v>
      </c>
      <c r="AA34" s="3"/>
      <c r="AB34" s="3"/>
      <c r="AC34" s="3"/>
      <c r="AD34" s="3"/>
      <c r="AE34" s="3"/>
      <c r="AF34" s="3"/>
      <c r="AG34" s="3"/>
      <c r="AH34" s="3"/>
      <c r="AI34" s="3"/>
      <c r="AJ34" s="3"/>
      <c r="AK34" s="3"/>
      <c r="AL34" s="3"/>
      <c r="AM34" s="3"/>
      <c r="AN34" s="3"/>
    </row>
    <row r="35" spans="1:40" s="4" customFormat="1" ht="117" x14ac:dyDescent="0.25">
      <c r="A35" s="1">
        <v>9191</v>
      </c>
      <c r="B35" s="1" t="s">
        <v>26</v>
      </c>
      <c r="C35" s="8">
        <v>45247</v>
      </c>
      <c r="D35" s="1" t="s">
        <v>98</v>
      </c>
      <c r="E35" s="2" t="s">
        <v>37</v>
      </c>
      <c r="F35" s="2" t="s">
        <v>29</v>
      </c>
      <c r="G35" s="1" t="s">
        <v>175</v>
      </c>
      <c r="H35" s="1" t="str">
        <f>VLOOKUP(G35,'[1]Gerencia MRAE'!$C:$D,2,FALSE)</f>
        <v>Litorânea + Meio Norte</v>
      </c>
      <c r="I35" s="9" t="s">
        <v>175</v>
      </c>
      <c r="J35" s="2" t="s">
        <v>178</v>
      </c>
      <c r="K35" s="1" t="s">
        <v>51</v>
      </c>
      <c r="L35" s="1"/>
      <c r="M35" s="1" t="s">
        <v>179</v>
      </c>
      <c r="N35" s="1" t="s">
        <v>180</v>
      </c>
      <c r="O35" s="1"/>
      <c r="P35" s="1" t="s">
        <v>116</v>
      </c>
      <c r="Q35" s="1">
        <f>3911*1000</f>
        <v>3911000</v>
      </c>
      <c r="R35" s="1" t="s">
        <v>116</v>
      </c>
      <c r="S35" s="1" t="s">
        <v>116</v>
      </c>
      <c r="T35" s="1" t="s">
        <v>116</v>
      </c>
      <c r="U35" s="1" t="s">
        <v>116</v>
      </c>
      <c r="V35" s="1" t="s">
        <v>116</v>
      </c>
      <c r="W35" s="1" t="s">
        <v>116</v>
      </c>
      <c r="X35" s="1" t="s">
        <v>181</v>
      </c>
      <c r="Y35" s="6">
        <v>1087887.31</v>
      </c>
      <c r="Z35" s="10" t="s">
        <v>47</v>
      </c>
      <c r="AA35" s="3"/>
      <c r="AB35" s="3"/>
      <c r="AC35" s="3"/>
      <c r="AD35" s="3"/>
      <c r="AE35" s="3"/>
      <c r="AF35" s="3"/>
      <c r="AG35" s="3"/>
      <c r="AH35" s="3"/>
      <c r="AI35" s="3"/>
      <c r="AJ35" s="3"/>
      <c r="AK35" s="3"/>
      <c r="AL35" s="3"/>
      <c r="AM35" s="3"/>
      <c r="AN35" s="3"/>
    </row>
    <row r="36" spans="1:40" s="4" customFormat="1" ht="52" x14ac:dyDescent="0.25">
      <c r="A36" s="1" t="s">
        <v>26</v>
      </c>
      <c r="B36" s="1" t="s">
        <v>182</v>
      </c>
      <c r="C36" s="8">
        <v>45266</v>
      </c>
      <c r="D36" s="1" t="s">
        <v>66</v>
      </c>
      <c r="E36" s="2" t="s">
        <v>67</v>
      </c>
      <c r="F36" s="2" t="s">
        <v>68</v>
      </c>
      <c r="G36" s="1" t="s">
        <v>183</v>
      </c>
      <c r="H36" s="1" t="str">
        <f>VLOOKUP(G36,'[1]Gerencia MRAE'!$C:$D,2,FALSE)</f>
        <v>Cerrado</v>
      </c>
      <c r="I36" s="9" t="s">
        <v>183</v>
      </c>
      <c r="J36" s="2" t="s">
        <v>184</v>
      </c>
      <c r="K36" s="1" t="s">
        <v>71</v>
      </c>
      <c r="L36" s="1">
        <v>100</v>
      </c>
      <c r="M36" s="1"/>
      <c r="N36" s="1"/>
      <c r="O36" s="1">
        <v>63</v>
      </c>
      <c r="P36" s="1"/>
      <c r="Q36" s="13">
        <f>8/3.6</f>
        <v>2.2222222222222223</v>
      </c>
      <c r="R36" s="1"/>
      <c r="S36" s="1"/>
      <c r="T36" s="1"/>
      <c r="U36" s="1" t="s">
        <v>68</v>
      </c>
      <c r="V36" s="1"/>
      <c r="W36" s="1"/>
      <c r="X36" s="5" t="s">
        <v>68</v>
      </c>
      <c r="Y36" s="6">
        <v>289276</v>
      </c>
      <c r="Z36" s="10"/>
      <c r="AA36" s="3"/>
      <c r="AB36" s="3"/>
      <c r="AC36" s="3"/>
      <c r="AD36" s="3"/>
      <c r="AE36" s="3"/>
      <c r="AF36" s="3"/>
      <c r="AG36" s="3"/>
      <c r="AH36" s="3"/>
      <c r="AI36" s="3"/>
      <c r="AJ36" s="3"/>
      <c r="AK36" s="3"/>
      <c r="AL36" s="3"/>
      <c r="AM36" s="3"/>
      <c r="AN36" s="3"/>
    </row>
    <row r="37" spans="1:40" ht="41.5" customHeight="1" x14ac:dyDescent="0.25">
      <c r="A37" s="14">
        <v>4819</v>
      </c>
      <c r="B37" s="14" t="s">
        <v>26</v>
      </c>
      <c r="C37" s="15">
        <v>45247</v>
      </c>
      <c r="D37" s="14" t="s">
        <v>53</v>
      </c>
      <c r="E37" s="2" t="s">
        <v>37</v>
      </c>
      <c r="F37" s="2" t="s">
        <v>185</v>
      </c>
      <c r="G37" s="14" t="s">
        <v>186</v>
      </c>
      <c r="H37" s="14" t="s">
        <v>187</v>
      </c>
      <c r="I37" s="18" t="s">
        <v>188</v>
      </c>
      <c r="J37" s="19" t="s">
        <v>189</v>
      </c>
      <c r="K37" s="14" t="s">
        <v>33</v>
      </c>
      <c r="L37" s="14">
        <v>120</v>
      </c>
      <c r="M37" s="14"/>
      <c r="N37" s="14">
        <f>127+127+75+116</f>
        <v>445</v>
      </c>
      <c r="O37" s="14"/>
      <c r="P37" s="14">
        <v>4</v>
      </c>
      <c r="Q37" s="14">
        <f>(18144/86400)*2+12960/86400+16416/86400</f>
        <v>0.76</v>
      </c>
      <c r="R37" s="14">
        <v>24</v>
      </c>
      <c r="S37" s="14"/>
      <c r="T37" s="14"/>
      <c r="U37" s="14">
        <v>20</v>
      </c>
      <c r="V37" s="14"/>
      <c r="W37" s="14">
        <v>4</v>
      </c>
      <c r="X37" s="14" t="s">
        <v>190</v>
      </c>
      <c r="Y37" s="21">
        <v>421103.79</v>
      </c>
      <c r="Z37" s="22" t="s">
        <v>35</v>
      </c>
      <c r="AA37" s="23"/>
      <c r="AB37" s="23"/>
      <c r="AC37" s="23"/>
      <c r="AD37" s="23"/>
      <c r="AE37" s="23"/>
      <c r="AF37" s="23"/>
      <c r="AG37" s="23"/>
      <c r="AH37" s="23"/>
      <c r="AI37" s="23"/>
      <c r="AJ37" s="23"/>
      <c r="AK37" s="23"/>
      <c r="AL37" s="23"/>
      <c r="AM37" s="23"/>
      <c r="AN37" s="23"/>
    </row>
    <row r="38" spans="1:40" ht="52" x14ac:dyDescent="0.25">
      <c r="A38" s="14">
        <v>642</v>
      </c>
      <c r="B38" s="14" t="s">
        <v>26</v>
      </c>
      <c r="C38" s="15">
        <v>45247</v>
      </c>
      <c r="D38" s="14" t="s">
        <v>98</v>
      </c>
      <c r="E38" s="2" t="s">
        <v>37</v>
      </c>
      <c r="F38" s="2" t="s">
        <v>29</v>
      </c>
      <c r="G38" s="14" t="s">
        <v>191</v>
      </c>
      <c r="H38" s="14" t="str">
        <f>VLOOKUP(G38,'[1]Gerencia MRAE'!$C:$D,2,FALSE)</f>
        <v>Semiárido</v>
      </c>
      <c r="I38" s="18" t="s">
        <v>191</v>
      </c>
      <c r="J38" s="19" t="s">
        <v>192</v>
      </c>
      <c r="K38" s="14" t="s">
        <v>125</v>
      </c>
      <c r="L38" s="14"/>
      <c r="M38" s="14"/>
      <c r="N38" s="14"/>
      <c r="O38" s="14"/>
      <c r="P38" s="14"/>
      <c r="Q38" s="14"/>
      <c r="R38" s="14"/>
      <c r="S38" s="14"/>
      <c r="T38" s="14"/>
      <c r="U38" s="14"/>
      <c r="V38" s="14"/>
      <c r="W38" s="14"/>
      <c r="X38" s="14" t="s">
        <v>193</v>
      </c>
      <c r="Y38" s="21">
        <v>37500607.399999999</v>
      </c>
      <c r="Z38" s="22" t="s">
        <v>118</v>
      </c>
      <c r="AA38" s="23"/>
      <c r="AB38" s="23"/>
      <c r="AC38" s="23"/>
      <c r="AD38" s="23"/>
      <c r="AE38" s="23"/>
      <c r="AF38" s="23"/>
      <c r="AG38" s="23"/>
      <c r="AH38" s="23"/>
      <c r="AI38" s="23"/>
      <c r="AJ38" s="23"/>
      <c r="AK38" s="23"/>
      <c r="AL38" s="23"/>
      <c r="AM38" s="23"/>
      <c r="AN38" s="23"/>
    </row>
    <row r="39" spans="1:40" ht="78" x14ac:dyDescent="0.25">
      <c r="A39" s="14">
        <v>10341</v>
      </c>
      <c r="B39" s="14" t="s">
        <v>26</v>
      </c>
      <c r="C39" s="15">
        <v>45247</v>
      </c>
      <c r="D39" s="14" t="s">
        <v>194</v>
      </c>
      <c r="E39" s="2" t="s">
        <v>37</v>
      </c>
      <c r="F39" s="2" t="s">
        <v>29</v>
      </c>
      <c r="G39" s="14" t="s">
        <v>191</v>
      </c>
      <c r="H39" s="14" t="str">
        <f>VLOOKUP(G39,'[1]Gerencia MRAE'!$C:$D,2,FALSE)</f>
        <v>Semiárido</v>
      </c>
      <c r="I39" s="18" t="s">
        <v>191</v>
      </c>
      <c r="J39" s="19" t="s">
        <v>195</v>
      </c>
      <c r="K39" s="14" t="s">
        <v>134</v>
      </c>
      <c r="L39" s="14"/>
      <c r="M39" s="14"/>
      <c r="N39" s="14"/>
      <c r="O39" s="14"/>
      <c r="P39" s="14"/>
      <c r="Q39" s="14"/>
      <c r="R39" s="14"/>
      <c r="S39" s="14"/>
      <c r="T39" s="14"/>
      <c r="U39" s="14"/>
      <c r="V39" s="14"/>
      <c r="W39" s="14"/>
      <c r="X39" s="14" t="s">
        <v>196</v>
      </c>
      <c r="Y39" s="21">
        <v>4535250.6900000004</v>
      </c>
      <c r="Z39" s="22" t="s">
        <v>47</v>
      </c>
      <c r="AA39" s="23"/>
      <c r="AB39" s="23"/>
      <c r="AC39" s="23"/>
      <c r="AD39" s="23"/>
      <c r="AE39" s="23"/>
      <c r="AF39" s="23"/>
      <c r="AG39" s="23"/>
      <c r="AH39" s="23"/>
      <c r="AI39" s="23"/>
      <c r="AJ39" s="23"/>
      <c r="AK39" s="23"/>
      <c r="AL39" s="23"/>
      <c r="AM39" s="23"/>
      <c r="AN39" s="23"/>
    </row>
    <row r="40" spans="1:40" s="4" customFormat="1" ht="52" x14ac:dyDescent="0.25">
      <c r="A40" s="1">
        <v>11340</v>
      </c>
      <c r="B40" s="1" t="s">
        <v>26</v>
      </c>
      <c r="C40" s="8">
        <v>45247</v>
      </c>
      <c r="D40" s="1" t="s">
        <v>53</v>
      </c>
      <c r="E40" s="2" t="s">
        <v>54</v>
      </c>
      <c r="F40" s="2" t="s">
        <v>29</v>
      </c>
      <c r="G40" s="1" t="s">
        <v>197</v>
      </c>
      <c r="H40" s="1" t="str">
        <f>VLOOKUP(G40,'[1]Gerencia MRAE'!$C:$D,2,FALSE)</f>
        <v>Litorânea + Meio Norte</v>
      </c>
      <c r="I40" s="9" t="s">
        <v>198</v>
      </c>
      <c r="J40" s="2" t="s">
        <v>199</v>
      </c>
      <c r="K40" s="1" t="s">
        <v>33</v>
      </c>
      <c r="L40" s="1">
        <v>120</v>
      </c>
      <c r="M40" s="1"/>
      <c r="N40" s="1">
        <v>154</v>
      </c>
      <c r="O40" s="1"/>
      <c r="P40" s="1">
        <v>1</v>
      </c>
      <c r="Q40" s="1">
        <f>18480/86400</f>
        <v>0.21388888888888888</v>
      </c>
      <c r="R40" s="1">
        <v>20</v>
      </c>
      <c r="S40" s="1"/>
      <c r="T40" s="1"/>
      <c r="U40" s="1">
        <v>15</v>
      </c>
      <c r="V40" s="1">
        <v>1155</v>
      </c>
      <c r="W40" s="1">
        <v>1</v>
      </c>
      <c r="X40" s="1" t="s">
        <v>34</v>
      </c>
      <c r="Y40" s="6">
        <v>261855.83</v>
      </c>
      <c r="Z40" s="10" t="s">
        <v>47</v>
      </c>
      <c r="AA40" s="3"/>
      <c r="AB40" s="3"/>
      <c r="AC40" s="3"/>
      <c r="AD40" s="3"/>
      <c r="AE40" s="3"/>
      <c r="AF40" s="3"/>
      <c r="AG40" s="3"/>
      <c r="AH40" s="3"/>
      <c r="AI40" s="3"/>
      <c r="AJ40" s="3"/>
      <c r="AK40" s="3"/>
      <c r="AL40" s="3"/>
      <c r="AM40" s="3"/>
      <c r="AN40" s="3"/>
    </row>
    <row r="41" spans="1:40" s="4" customFormat="1" ht="117" x14ac:dyDescent="0.25">
      <c r="A41" s="1">
        <v>11546</v>
      </c>
      <c r="B41" s="1" t="s">
        <v>26</v>
      </c>
      <c r="C41" s="8">
        <v>45247</v>
      </c>
      <c r="D41" s="1" t="s">
        <v>98</v>
      </c>
      <c r="E41" s="2" t="s">
        <v>54</v>
      </c>
      <c r="F41" s="2" t="s">
        <v>29</v>
      </c>
      <c r="G41" s="1" t="s">
        <v>200</v>
      </c>
      <c r="H41" s="1" t="str">
        <f>VLOOKUP(G41,'[1]Gerencia MRAE'!$C:$D,2,FALSE)</f>
        <v>Litorânea + Meio Norte</v>
      </c>
      <c r="I41" s="9" t="s">
        <v>201</v>
      </c>
      <c r="J41" s="2" t="s">
        <v>202</v>
      </c>
      <c r="K41" s="1" t="s">
        <v>33</v>
      </c>
      <c r="L41" s="1"/>
      <c r="M41" s="1" t="s">
        <v>203</v>
      </c>
      <c r="N41" s="1" t="s">
        <v>204</v>
      </c>
      <c r="O41" s="1"/>
      <c r="P41" s="1">
        <v>3</v>
      </c>
      <c r="Q41" s="1">
        <f>2.5/3.6</f>
        <v>0.69444444444444442</v>
      </c>
      <c r="R41" s="1" t="s">
        <v>116</v>
      </c>
      <c r="S41" s="1" t="s">
        <v>116</v>
      </c>
      <c r="T41" s="1" t="s">
        <v>116</v>
      </c>
      <c r="U41" s="1">
        <f>10+5+10</f>
        <v>25</v>
      </c>
      <c r="V41" s="1">
        <f>1651+390+1870</f>
        <v>3911</v>
      </c>
      <c r="W41" s="1" t="s">
        <v>116</v>
      </c>
      <c r="X41" s="1" t="s">
        <v>34</v>
      </c>
      <c r="Y41" s="6">
        <v>484529.08</v>
      </c>
      <c r="Z41" s="10"/>
      <c r="AA41" s="3"/>
      <c r="AB41" s="3"/>
      <c r="AC41" s="3"/>
      <c r="AD41" s="3"/>
      <c r="AE41" s="3"/>
      <c r="AF41" s="3"/>
      <c r="AG41" s="3"/>
      <c r="AH41" s="3"/>
      <c r="AI41" s="3"/>
      <c r="AJ41" s="3"/>
      <c r="AK41" s="3"/>
      <c r="AL41" s="3"/>
      <c r="AM41" s="3"/>
      <c r="AN41" s="3"/>
    </row>
    <row r="42" spans="1:40" ht="52" x14ac:dyDescent="0.25">
      <c r="A42" s="14">
        <v>10776</v>
      </c>
      <c r="B42" s="14" t="s">
        <v>26</v>
      </c>
      <c r="C42" s="15">
        <v>45247</v>
      </c>
      <c r="D42" s="14" t="s">
        <v>59</v>
      </c>
      <c r="E42" s="2" t="s">
        <v>37</v>
      </c>
      <c r="F42" s="2" t="s">
        <v>29</v>
      </c>
      <c r="G42" s="14" t="s">
        <v>205</v>
      </c>
      <c r="H42" s="14" t="str">
        <f>VLOOKUP(G42,'[1]Gerencia MRAE'!$C:$D,2,FALSE)</f>
        <v>Semiárido</v>
      </c>
      <c r="I42" s="18" t="s">
        <v>206</v>
      </c>
      <c r="J42" s="19" t="s">
        <v>207</v>
      </c>
      <c r="K42" s="14" t="s">
        <v>33</v>
      </c>
      <c r="L42" s="14">
        <v>120</v>
      </c>
      <c r="M42" s="14"/>
      <c r="N42" s="14"/>
      <c r="O42" s="14">
        <v>136</v>
      </c>
      <c r="P42" s="14">
        <v>3</v>
      </c>
      <c r="Q42" s="14" t="s">
        <v>68</v>
      </c>
      <c r="R42" s="14">
        <v>2031</v>
      </c>
      <c r="S42" s="14"/>
      <c r="T42" s="14"/>
      <c r="U42" s="14">
        <v>60</v>
      </c>
      <c r="V42" s="14">
        <v>11255</v>
      </c>
      <c r="W42" s="14"/>
      <c r="X42" s="14" t="s">
        <v>208</v>
      </c>
      <c r="Y42" s="21">
        <v>1301465.5</v>
      </c>
      <c r="Z42" s="22" t="s">
        <v>47</v>
      </c>
      <c r="AA42" s="23"/>
      <c r="AB42" s="23"/>
      <c r="AC42" s="23"/>
      <c r="AD42" s="23"/>
      <c r="AE42" s="23"/>
      <c r="AF42" s="23"/>
      <c r="AG42" s="23"/>
      <c r="AH42" s="23"/>
      <c r="AI42" s="23"/>
      <c r="AJ42" s="23"/>
      <c r="AK42" s="23"/>
      <c r="AL42" s="23"/>
      <c r="AM42" s="23"/>
      <c r="AN42" s="23"/>
    </row>
    <row r="43" spans="1:40" ht="33" customHeight="1" x14ac:dyDescent="0.25">
      <c r="A43" s="14">
        <v>11865</v>
      </c>
      <c r="B43" s="14" t="s">
        <v>26</v>
      </c>
      <c r="C43" s="15">
        <v>45247</v>
      </c>
      <c r="D43" s="14" t="s">
        <v>53</v>
      </c>
      <c r="E43" s="2" t="s">
        <v>37</v>
      </c>
      <c r="F43" s="2" t="s">
        <v>29</v>
      </c>
      <c r="G43" s="14" t="s">
        <v>209</v>
      </c>
      <c r="H43" s="14" t="str">
        <f>VLOOKUP(G43,'[1]Gerencia MRAE'!$C:$D,2,FALSE)</f>
        <v>Semiárido</v>
      </c>
      <c r="I43" s="18" t="s">
        <v>210</v>
      </c>
      <c r="J43" s="19" t="s">
        <v>211</v>
      </c>
      <c r="K43" s="14" t="s">
        <v>33</v>
      </c>
      <c r="L43" s="14">
        <v>120</v>
      </c>
      <c r="M43" s="14"/>
      <c r="N43" s="14">
        <v>37</v>
      </c>
      <c r="O43" s="14"/>
      <c r="P43" s="14">
        <v>1</v>
      </c>
      <c r="Q43" s="14">
        <f>4440/86400</f>
        <v>5.1388888888888887E-2</v>
      </c>
      <c r="R43" s="14">
        <v>500</v>
      </c>
      <c r="S43" s="14"/>
      <c r="T43" s="14"/>
      <c r="U43" s="14">
        <v>10</v>
      </c>
      <c r="V43" s="14"/>
      <c r="W43" s="14">
        <v>1</v>
      </c>
      <c r="X43" s="25">
        <v>0</v>
      </c>
      <c r="Y43" s="21" t="s">
        <v>212</v>
      </c>
      <c r="Z43" s="22" t="s">
        <v>35</v>
      </c>
      <c r="AA43" s="23"/>
      <c r="AB43" s="23"/>
      <c r="AC43" s="23"/>
      <c r="AD43" s="23"/>
      <c r="AE43" s="23"/>
      <c r="AF43" s="23"/>
      <c r="AG43" s="23"/>
      <c r="AH43" s="23"/>
      <c r="AI43" s="23"/>
      <c r="AJ43" s="23"/>
      <c r="AK43" s="23"/>
      <c r="AL43" s="23"/>
      <c r="AM43" s="23"/>
      <c r="AN43" s="23"/>
    </row>
    <row r="44" spans="1:40" ht="52" x14ac:dyDescent="0.25">
      <c r="A44" s="14">
        <v>10060</v>
      </c>
      <c r="B44" s="14" t="s">
        <v>26</v>
      </c>
      <c r="C44" s="15">
        <v>45247</v>
      </c>
      <c r="D44" s="14" t="s">
        <v>53</v>
      </c>
      <c r="E44" s="2" t="s">
        <v>82</v>
      </c>
      <c r="F44" s="2" t="s">
        <v>83</v>
      </c>
      <c r="G44" s="14" t="s">
        <v>213</v>
      </c>
      <c r="H44" s="14" t="str">
        <f>VLOOKUP(G44,'[1]Gerencia MRAE'!$C:$D,2,FALSE)</f>
        <v>Semiárido</v>
      </c>
      <c r="I44" s="18" t="s">
        <v>214</v>
      </c>
      <c r="J44" s="19" t="s">
        <v>215</v>
      </c>
      <c r="K44" s="14" t="s">
        <v>63</v>
      </c>
      <c r="L44" s="14">
        <v>120</v>
      </c>
      <c r="M44" s="14"/>
      <c r="N44" s="14">
        <f>277+229+392+191+141+191</f>
        <v>1421</v>
      </c>
      <c r="O44" s="14"/>
      <c r="P44" s="14">
        <v>6</v>
      </c>
      <c r="Q44" s="14">
        <f>33240/86400+27480/86400+47040/86400+22920/86400+17160/86400+22920/86400</f>
        <v>1.9763888888888888</v>
      </c>
      <c r="R44" s="14">
        <f>20*6</f>
        <v>120</v>
      </c>
      <c r="S44" s="14"/>
      <c r="T44" s="14"/>
      <c r="U44" s="14">
        <v>60</v>
      </c>
      <c r="V44" s="14">
        <v>72</v>
      </c>
      <c r="W44" s="14">
        <v>6</v>
      </c>
      <c r="X44" s="14" t="s">
        <v>216</v>
      </c>
      <c r="Y44" s="21">
        <v>864506.55</v>
      </c>
      <c r="Z44" s="22" t="s">
        <v>42</v>
      </c>
      <c r="AA44" s="23"/>
      <c r="AB44" s="23"/>
      <c r="AC44" s="23"/>
      <c r="AD44" s="23"/>
      <c r="AE44" s="23"/>
      <c r="AF44" s="23"/>
      <c r="AG44" s="23"/>
      <c r="AH44" s="23"/>
      <c r="AI44" s="23"/>
      <c r="AJ44" s="23"/>
      <c r="AK44" s="23"/>
      <c r="AL44" s="23"/>
      <c r="AM44" s="23"/>
      <c r="AN44" s="23"/>
    </row>
    <row r="45" spans="1:40" ht="52" x14ac:dyDescent="0.25">
      <c r="A45" s="14">
        <v>10751</v>
      </c>
      <c r="B45" s="14" t="s">
        <v>26</v>
      </c>
      <c r="C45" s="15">
        <v>45247</v>
      </c>
      <c r="D45" s="14" t="s">
        <v>27</v>
      </c>
      <c r="E45" s="2" t="s">
        <v>103</v>
      </c>
      <c r="F45" s="2" t="s">
        <v>29</v>
      </c>
      <c r="G45" s="14" t="s">
        <v>217</v>
      </c>
      <c r="H45" s="14" t="str">
        <f>VLOOKUP(G45,'[1]Gerencia MRAE'!$C:$D,2,FALSE)</f>
        <v>Semiárido</v>
      </c>
      <c r="I45" s="18" t="s">
        <v>218</v>
      </c>
      <c r="J45" s="19" t="s">
        <v>219</v>
      </c>
      <c r="K45" s="14" t="s">
        <v>33</v>
      </c>
      <c r="L45" s="14">
        <v>120</v>
      </c>
      <c r="M45" s="14"/>
      <c r="N45" s="14">
        <f>134+67</f>
        <v>201</v>
      </c>
      <c r="O45" s="14"/>
      <c r="P45" s="14">
        <f>1</f>
        <v>1</v>
      </c>
      <c r="Q45" s="14">
        <f>16080/86400+8000/86400</f>
        <v>0.27870370370370368</v>
      </c>
      <c r="R45" s="14">
        <f>742+9</f>
        <v>751</v>
      </c>
      <c r="S45" s="14"/>
      <c r="T45" s="14"/>
      <c r="U45" s="14">
        <f>5</f>
        <v>5</v>
      </c>
      <c r="V45" s="14"/>
      <c r="W45" s="14">
        <f>1</f>
        <v>1</v>
      </c>
      <c r="X45" s="14" t="s">
        <v>34</v>
      </c>
      <c r="Y45" s="21">
        <v>303437.03000000003</v>
      </c>
      <c r="Z45" s="22" t="s">
        <v>35</v>
      </c>
      <c r="AA45" s="23"/>
      <c r="AB45" s="23"/>
      <c r="AC45" s="23"/>
      <c r="AD45" s="23"/>
      <c r="AE45" s="23"/>
      <c r="AF45" s="23"/>
      <c r="AG45" s="23"/>
      <c r="AH45" s="23"/>
      <c r="AI45" s="23"/>
      <c r="AJ45" s="23"/>
      <c r="AK45" s="23"/>
      <c r="AL45" s="23"/>
      <c r="AM45" s="23"/>
      <c r="AN45" s="23"/>
    </row>
    <row r="46" spans="1:40" ht="91" x14ac:dyDescent="0.25">
      <c r="A46" s="14">
        <v>10765</v>
      </c>
      <c r="B46" s="14" t="s">
        <v>26</v>
      </c>
      <c r="C46" s="15">
        <v>45247</v>
      </c>
      <c r="D46" s="14" t="s">
        <v>27</v>
      </c>
      <c r="E46" s="2" t="s">
        <v>49</v>
      </c>
      <c r="F46" s="2" t="s">
        <v>29</v>
      </c>
      <c r="G46" s="14" t="s">
        <v>220</v>
      </c>
      <c r="H46" s="14" t="str">
        <f>VLOOKUP(G46,'[1]Gerencia MRAE'!$C:$D,2,FALSE)</f>
        <v>Semiárido</v>
      </c>
      <c r="I46" s="18" t="s">
        <v>221</v>
      </c>
      <c r="J46" s="19" t="s">
        <v>222</v>
      </c>
      <c r="K46" s="14" t="s">
        <v>71</v>
      </c>
      <c r="L46" s="14">
        <v>120</v>
      </c>
      <c r="M46" s="14"/>
      <c r="N46" s="14">
        <f>53+61+35+70+26+53+48+79+53+75+88+79+105+79+97+53+83+35+44+75+48</f>
        <v>1339</v>
      </c>
      <c r="O46" s="14"/>
      <c r="P46" s="14">
        <v>21</v>
      </c>
      <c r="Q46" s="14">
        <f>2321.4/31540+2671.8/31540+1533/31540+3066/31540+1138.8/31540+2321.4/31540+2102.4/31540+3460.2/31540+2321.4/31540+3285/31540+3854.4/31540+3460.2/31540+4599/31540+3460.2/31540+4248.6/31540+2321.4/31540+3635.4/31540+1533/31540+1927.2/31540+3285/31540+2102.4/31540</f>
        <v>1.8594863665187069</v>
      </c>
      <c r="R46" s="14"/>
      <c r="S46" s="14"/>
      <c r="T46" s="14"/>
      <c r="U46" s="14"/>
      <c r="V46" s="14"/>
      <c r="W46" s="14"/>
      <c r="X46" s="14" t="s">
        <v>223</v>
      </c>
      <c r="Y46" s="21">
        <v>993244.22</v>
      </c>
      <c r="Z46" s="19" t="s">
        <v>47</v>
      </c>
      <c r="AA46" s="23"/>
      <c r="AB46" s="23"/>
      <c r="AC46" s="23"/>
      <c r="AD46" s="23"/>
      <c r="AE46" s="23"/>
      <c r="AF46" s="23"/>
      <c r="AG46" s="23"/>
      <c r="AH46" s="23"/>
      <c r="AI46" s="23"/>
      <c r="AJ46" s="23"/>
      <c r="AK46" s="23"/>
      <c r="AL46" s="23"/>
      <c r="AM46" s="23"/>
      <c r="AN46" s="23"/>
    </row>
    <row r="47" spans="1:40" s="4" customFormat="1" ht="52" x14ac:dyDescent="0.25">
      <c r="A47" s="1" t="s">
        <v>26</v>
      </c>
      <c r="B47" s="1" t="s">
        <v>224</v>
      </c>
      <c r="C47" s="8">
        <v>45266</v>
      </c>
      <c r="D47" s="1" t="s">
        <v>66</v>
      </c>
      <c r="E47" s="2" t="s">
        <v>67</v>
      </c>
      <c r="F47" s="2" t="s">
        <v>68</v>
      </c>
      <c r="G47" s="1" t="s">
        <v>183</v>
      </c>
      <c r="H47" s="1" t="str">
        <f>VLOOKUP(G47,'[1]Gerencia MRAE'!$C:$D,2,FALSE)</f>
        <v>Cerrado</v>
      </c>
      <c r="I47" s="9" t="s">
        <v>225</v>
      </c>
      <c r="J47" s="2" t="s">
        <v>226</v>
      </c>
      <c r="K47" s="1" t="s">
        <v>71</v>
      </c>
      <c r="L47" s="1">
        <v>120</v>
      </c>
      <c r="M47" s="1"/>
      <c r="N47" s="1"/>
      <c r="O47" s="1">
        <v>600</v>
      </c>
      <c r="P47" s="1"/>
      <c r="Q47" s="13">
        <f>7/3.6</f>
        <v>1.9444444444444444</v>
      </c>
      <c r="R47" s="1"/>
      <c r="S47" s="1"/>
      <c r="T47" s="1"/>
      <c r="U47" s="1" t="s">
        <v>68</v>
      </c>
      <c r="V47" s="1"/>
      <c r="W47" s="1"/>
      <c r="X47" s="5" t="s">
        <v>68</v>
      </c>
      <c r="Y47" s="6">
        <v>285286</v>
      </c>
      <c r="Z47" s="2"/>
      <c r="AA47" s="3"/>
      <c r="AB47" s="3"/>
      <c r="AC47" s="3"/>
      <c r="AD47" s="3"/>
      <c r="AE47" s="3"/>
      <c r="AF47" s="3"/>
      <c r="AG47" s="3"/>
      <c r="AH47" s="3"/>
      <c r="AI47" s="3"/>
      <c r="AJ47" s="3"/>
      <c r="AK47" s="3"/>
      <c r="AL47" s="3"/>
      <c r="AM47" s="3"/>
      <c r="AN47" s="3"/>
    </row>
    <row r="48" spans="1:40" s="4" customFormat="1" ht="39" x14ac:dyDescent="0.25">
      <c r="A48" s="1">
        <v>10961</v>
      </c>
      <c r="B48" s="1" t="s">
        <v>26</v>
      </c>
      <c r="C48" s="8">
        <v>45247</v>
      </c>
      <c r="D48" s="1" t="s">
        <v>227</v>
      </c>
      <c r="E48" s="2" t="s">
        <v>49</v>
      </c>
      <c r="F48" s="2" t="s">
        <v>29</v>
      </c>
      <c r="G48" s="1" t="s">
        <v>228</v>
      </c>
      <c r="H48" s="1" t="str">
        <f>VLOOKUP(G48,'[1]Gerencia MRAE'!$C:$D,2,FALSE)</f>
        <v>Cerrado</v>
      </c>
      <c r="I48" s="9" t="s">
        <v>228</v>
      </c>
      <c r="J48" s="2" t="s">
        <v>229</v>
      </c>
      <c r="K48" s="1" t="s">
        <v>33</v>
      </c>
      <c r="L48" s="1"/>
      <c r="M48" s="1"/>
      <c r="N48" s="1"/>
      <c r="O48" s="1"/>
      <c r="P48" s="1"/>
      <c r="Q48" s="1"/>
      <c r="R48" s="1"/>
      <c r="S48" s="1"/>
      <c r="T48" s="1"/>
      <c r="U48" s="1"/>
      <c r="V48" s="1"/>
      <c r="W48" s="1"/>
      <c r="X48" s="1" t="s">
        <v>154</v>
      </c>
      <c r="Y48" s="6">
        <v>2997676.29</v>
      </c>
      <c r="Z48" s="2" t="s">
        <v>35</v>
      </c>
      <c r="AA48" s="3"/>
      <c r="AB48" s="3"/>
      <c r="AC48" s="3"/>
      <c r="AD48" s="3"/>
      <c r="AE48" s="3"/>
      <c r="AF48" s="3"/>
      <c r="AG48" s="3"/>
      <c r="AH48" s="3"/>
      <c r="AI48" s="3"/>
      <c r="AJ48" s="3"/>
      <c r="AK48" s="3"/>
      <c r="AL48" s="3"/>
      <c r="AM48" s="3"/>
      <c r="AN48" s="3"/>
    </row>
    <row r="49" spans="1:40" s="4" customFormat="1" ht="52" x14ac:dyDescent="0.25">
      <c r="A49" s="1" t="s">
        <v>26</v>
      </c>
      <c r="B49" s="1" t="s">
        <v>230</v>
      </c>
      <c r="C49" s="8">
        <v>45266</v>
      </c>
      <c r="D49" s="1" t="s">
        <v>66</v>
      </c>
      <c r="E49" s="2" t="s">
        <v>67</v>
      </c>
      <c r="F49" s="2" t="s">
        <v>68</v>
      </c>
      <c r="G49" s="1" t="s">
        <v>231</v>
      </c>
      <c r="H49" s="1" t="str">
        <f>VLOOKUP(G49,'[1]Gerencia MRAE'!$C:$D,2,FALSE)</f>
        <v>Litorânea + Meio Norte</v>
      </c>
      <c r="I49" s="9" t="s">
        <v>231</v>
      </c>
      <c r="J49" s="2" t="s">
        <v>232</v>
      </c>
      <c r="K49" s="1" t="s">
        <v>76</v>
      </c>
      <c r="L49" s="1">
        <v>120</v>
      </c>
      <c r="M49" s="1"/>
      <c r="N49" s="1"/>
      <c r="O49" s="1"/>
      <c r="P49" s="1"/>
      <c r="Q49" s="13">
        <f>8/3.6</f>
        <v>2.2222222222222223</v>
      </c>
      <c r="R49" s="1"/>
      <c r="S49" s="1"/>
      <c r="T49" s="1"/>
      <c r="U49" s="1" t="s">
        <v>68</v>
      </c>
      <c r="V49" s="1"/>
      <c r="W49" s="1"/>
      <c r="X49" s="5" t="s">
        <v>68</v>
      </c>
      <c r="Y49" s="6">
        <v>380400</v>
      </c>
      <c r="Z49" s="2"/>
      <c r="AA49" s="3"/>
      <c r="AB49" s="3"/>
      <c r="AC49" s="3"/>
      <c r="AD49" s="3"/>
      <c r="AE49" s="3"/>
      <c r="AF49" s="3"/>
      <c r="AG49" s="3"/>
      <c r="AH49" s="3"/>
      <c r="AI49" s="3"/>
      <c r="AJ49" s="3"/>
      <c r="AK49" s="3"/>
      <c r="AL49" s="3"/>
      <c r="AM49" s="3"/>
      <c r="AN49" s="3"/>
    </row>
    <row r="50" spans="1:40" ht="52" x14ac:dyDescent="0.25">
      <c r="A50" s="14">
        <v>11261</v>
      </c>
      <c r="B50" s="14" t="s">
        <v>26</v>
      </c>
      <c r="C50" s="15">
        <v>45247</v>
      </c>
      <c r="D50" s="14" t="s">
        <v>27</v>
      </c>
      <c r="E50" s="2" t="s">
        <v>49</v>
      </c>
      <c r="F50" s="2" t="s">
        <v>29</v>
      </c>
      <c r="G50" s="14" t="s">
        <v>233</v>
      </c>
      <c r="H50" s="14" t="str">
        <f>VLOOKUP(G50,'[1]Gerencia MRAE'!$C:$D,2,FALSE)</f>
        <v>Semiárido</v>
      </c>
      <c r="I50" s="18" t="s">
        <v>234</v>
      </c>
      <c r="J50" s="19" t="s">
        <v>235</v>
      </c>
      <c r="K50" s="14" t="s">
        <v>33</v>
      </c>
      <c r="L50" s="14"/>
      <c r="M50" s="14"/>
      <c r="N50" s="14">
        <v>200</v>
      </c>
      <c r="O50" s="14">
        <v>50</v>
      </c>
      <c r="P50" s="14"/>
      <c r="Q50" s="14"/>
      <c r="R50" s="14">
        <v>3392</v>
      </c>
      <c r="S50" s="14"/>
      <c r="T50" s="14"/>
      <c r="U50" s="14">
        <v>10</v>
      </c>
      <c r="V50" s="14">
        <v>5555</v>
      </c>
      <c r="W50" s="14"/>
      <c r="X50" s="25">
        <v>0</v>
      </c>
      <c r="Y50" s="21" t="s">
        <v>236</v>
      </c>
      <c r="Z50" s="19" t="s">
        <v>35</v>
      </c>
      <c r="AA50" s="23"/>
      <c r="AB50" s="23"/>
      <c r="AC50" s="23"/>
      <c r="AD50" s="23"/>
      <c r="AE50" s="23"/>
      <c r="AF50" s="23"/>
      <c r="AG50" s="23"/>
      <c r="AH50" s="23"/>
      <c r="AI50" s="23"/>
      <c r="AJ50" s="23"/>
      <c r="AK50" s="23"/>
      <c r="AL50" s="23"/>
      <c r="AM50" s="23"/>
      <c r="AN50" s="23"/>
    </row>
    <row r="51" spans="1:40" s="4" customFormat="1" ht="52" x14ac:dyDescent="0.25">
      <c r="A51" s="1" t="s">
        <v>26</v>
      </c>
      <c r="B51" s="1" t="s">
        <v>237</v>
      </c>
      <c r="C51" s="8">
        <v>45266</v>
      </c>
      <c r="D51" s="1" t="s">
        <v>66</v>
      </c>
      <c r="E51" s="2" t="s">
        <v>67</v>
      </c>
      <c r="F51" s="2" t="s">
        <v>68</v>
      </c>
      <c r="G51" s="1" t="s">
        <v>238</v>
      </c>
      <c r="H51" s="1" t="str">
        <f>VLOOKUP(G51,'[1]Gerencia MRAE'!$C:$D,2,FALSE)</f>
        <v>Cerrado</v>
      </c>
      <c r="I51" s="9" t="s">
        <v>238</v>
      </c>
      <c r="J51" s="2" t="s">
        <v>239</v>
      </c>
      <c r="K51" s="1" t="s">
        <v>71</v>
      </c>
      <c r="L51" s="1">
        <v>120</v>
      </c>
      <c r="M51" s="1"/>
      <c r="N51" s="1"/>
      <c r="O51" s="1">
        <v>200</v>
      </c>
      <c r="P51" s="1"/>
      <c r="Q51" s="13">
        <f>6/3.6</f>
        <v>1.6666666666666665</v>
      </c>
      <c r="R51" s="1"/>
      <c r="S51" s="1"/>
      <c r="T51" s="1"/>
      <c r="U51" s="1" t="s">
        <v>68</v>
      </c>
      <c r="V51" s="1"/>
      <c r="W51" s="1"/>
      <c r="X51" s="5" t="s">
        <v>68</v>
      </c>
      <c r="Y51" s="6">
        <v>286500</v>
      </c>
      <c r="Z51" s="2"/>
      <c r="AA51" s="3"/>
      <c r="AB51" s="3"/>
      <c r="AC51" s="3"/>
      <c r="AD51" s="3"/>
      <c r="AE51" s="3"/>
      <c r="AF51" s="3"/>
      <c r="AG51" s="3"/>
      <c r="AH51" s="3"/>
      <c r="AI51" s="3"/>
      <c r="AJ51" s="3"/>
      <c r="AK51" s="3"/>
      <c r="AL51" s="3"/>
      <c r="AM51" s="3"/>
      <c r="AN51" s="3"/>
    </row>
    <row r="52" spans="1:40" s="4" customFormat="1" ht="52" x14ac:dyDescent="0.25">
      <c r="A52" s="1">
        <v>11630</v>
      </c>
      <c r="B52" s="1" t="s">
        <v>26</v>
      </c>
      <c r="C52" s="8">
        <v>45247</v>
      </c>
      <c r="D52" s="1" t="s">
        <v>53</v>
      </c>
      <c r="E52" s="2" t="s">
        <v>28</v>
      </c>
      <c r="F52" s="2" t="s">
        <v>29</v>
      </c>
      <c r="G52" s="1" t="s">
        <v>240</v>
      </c>
      <c r="H52" s="1" t="str">
        <f>VLOOKUP(G52,'[1]Gerencia MRAE'!$C:$D,2,FALSE)</f>
        <v>Cerrado</v>
      </c>
      <c r="I52" s="9" t="s">
        <v>241</v>
      </c>
      <c r="J52" s="2" t="s">
        <v>242</v>
      </c>
      <c r="K52" s="1" t="s">
        <v>33</v>
      </c>
      <c r="L52" s="1">
        <v>120</v>
      </c>
      <c r="M52" s="1"/>
      <c r="N52" s="1">
        <f>24</f>
        <v>24</v>
      </c>
      <c r="O52" s="1"/>
      <c r="P52" s="1">
        <v>2</v>
      </c>
      <c r="Q52" s="1">
        <f>2880/86400+6840/86400</f>
        <v>0.11249999999999999</v>
      </c>
      <c r="R52" s="1">
        <v>40</v>
      </c>
      <c r="S52" s="1"/>
      <c r="T52" s="1"/>
      <c r="U52" s="1">
        <v>20</v>
      </c>
      <c r="V52" s="1"/>
      <c r="W52" s="1">
        <v>2</v>
      </c>
      <c r="X52" s="5">
        <v>0</v>
      </c>
      <c r="Y52" s="6" t="s">
        <v>243</v>
      </c>
      <c r="Z52" s="2" t="s">
        <v>35</v>
      </c>
      <c r="AA52" s="3"/>
      <c r="AB52" s="3"/>
      <c r="AC52" s="3"/>
      <c r="AD52" s="3"/>
      <c r="AE52" s="3"/>
      <c r="AF52" s="3"/>
      <c r="AG52" s="3"/>
      <c r="AH52" s="3"/>
      <c r="AI52" s="3"/>
      <c r="AJ52" s="3"/>
      <c r="AK52" s="3"/>
      <c r="AL52" s="3"/>
      <c r="AM52" s="3"/>
      <c r="AN52" s="3"/>
    </row>
    <row r="53" spans="1:40" ht="52" x14ac:dyDescent="0.25">
      <c r="A53" s="14">
        <v>11051</v>
      </c>
      <c r="B53" s="14" t="s">
        <v>26</v>
      </c>
      <c r="C53" s="15">
        <v>45247</v>
      </c>
      <c r="D53" s="14" t="s">
        <v>59</v>
      </c>
      <c r="E53" s="2" t="s">
        <v>37</v>
      </c>
      <c r="F53" s="2" t="s">
        <v>29</v>
      </c>
      <c r="G53" s="14" t="s">
        <v>233</v>
      </c>
      <c r="H53" s="14" t="str">
        <f>VLOOKUP(G53,'[1]Gerencia MRAE'!$C:$D,2,FALSE)</f>
        <v>Semiárido</v>
      </c>
      <c r="I53" s="18" t="s">
        <v>244</v>
      </c>
      <c r="J53" s="19" t="s">
        <v>245</v>
      </c>
      <c r="K53" s="14" t="s">
        <v>63</v>
      </c>
      <c r="L53" s="30"/>
      <c r="M53" s="30"/>
      <c r="N53" s="30"/>
      <c r="O53" s="14"/>
      <c r="P53" s="14">
        <v>2</v>
      </c>
      <c r="Q53" s="14"/>
      <c r="R53" s="14">
        <v>20</v>
      </c>
      <c r="S53" s="14"/>
      <c r="T53" s="14"/>
      <c r="U53" s="14">
        <v>20</v>
      </c>
      <c r="V53" s="14">
        <v>6130</v>
      </c>
      <c r="W53" s="14"/>
      <c r="X53" s="14" t="s">
        <v>34</v>
      </c>
      <c r="Y53" s="21">
        <v>604394.23999999999</v>
      </c>
      <c r="Z53" s="19" t="s">
        <v>35</v>
      </c>
      <c r="AA53" s="23"/>
      <c r="AB53" s="23"/>
      <c r="AC53" s="23"/>
      <c r="AD53" s="23"/>
      <c r="AE53" s="23"/>
      <c r="AF53" s="23"/>
      <c r="AG53" s="23"/>
      <c r="AH53" s="23"/>
      <c r="AI53" s="23"/>
      <c r="AJ53" s="23"/>
      <c r="AK53" s="23"/>
      <c r="AL53" s="23"/>
      <c r="AM53" s="23"/>
      <c r="AN53" s="23"/>
    </row>
    <row r="54" spans="1:40" ht="78" x14ac:dyDescent="0.25">
      <c r="A54" s="14">
        <v>11490</v>
      </c>
      <c r="B54" s="14" t="s">
        <v>26</v>
      </c>
      <c r="C54" s="15">
        <v>45247</v>
      </c>
      <c r="D54" s="14" t="s">
        <v>48</v>
      </c>
      <c r="E54" s="2" t="s">
        <v>49</v>
      </c>
      <c r="F54" s="2" t="s">
        <v>29</v>
      </c>
      <c r="G54" s="14" t="s">
        <v>233</v>
      </c>
      <c r="H54" s="14" t="str">
        <f>VLOOKUP(G54,'[1]Gerencia MRAE'!$C:$D,2,FALSE)</f>
        <v>Semiárido</v>
      </c>
      <c r="I54" s="18" t="s">
        <v>246</v>
      </c>
      <c r="J54" s="19" t="s">
        <v>247</v>
      </c>
      <c r="K54" s="14" t="s">
        <v>51</v>
      </c>
      <c r="L54" s="14" t="s">
        <v>94</v>
      </c>
      <c r="M54" s="14"/>
      <c r="N54" s="14"/>
      <c r="O54" s="14" t="s">
        <v>94</v>
      </c>
      <c r="P54" s="14"/>
      <c r="Q54" s="14" t="s">
        <v>94</v>
      </c>
      <c r="R54" s="14"/>
      <c r="S54" s="14"/>
      <c r="T54" s="14"/>
      <c r="U54" s="14" t="s">
        <v>94</v>
      </c>
      <c r="V54" s="14"/>
      <c r="W54" s="14"/>
      <c r="X54" s="14" t="s">
        <v>248</v>
      </c>
      <c r="Y54" s="21">
        <v>883018.96</v>
      </c>
      <c r="Z54" s="19" t="s">
        <v>47</v>
      </c>
      <c r="AA54" s="23"/>
      <c r="AB54" s="23"/>
      <c r="AC54" s="23"/>
      <c r="AD54" s="23"/>
      <c r="AE54" s="23"/>
      <c r="AF54" s="23"/>
      <c r="AG54" s="23"/>
      <c r="AH54" s="23"/>
      <c r="AI54" s="23"/>
      <c r="AJ54" s="23"/>
      <c r="AK54" s="23"/>
      <c r="AL54" s="23"/>
      <c r="AM54" s="23"/>
      <c r="AN54" s="23"/>
    </row>
    <row r="55" spans="1:40" s="4" customFormat="1" ht="52" x14ac:dyDescent="0.25">
      <c r="A55" s="1" t="s">
        <v>26</v>
      </c>
      <c r="B55" s="1" t="s">
        <v>249</v>
      </c>
      <c r="C55" s="8">
        <v>45266</v>
      </c>
      <c r="D55" s="1" t="s">
        <v>66</v>
      </c>
      <c r="E55" s="2" t="s">
        <v>67</v>
      </c>
      <c r="F55" s="2" t="s">
        <v>68</v>
      </c>
      <c r="G55" s="1" t="s">
        <v>250</v>
      </c>
      <c r="H55" s="1" t="str">
        <f>VLOOKUP(G55,'[1]Gerencia MRAE'!$C:$D,2,FALSE)</f>
        <v>Cerrado</v>
      </c>
      <c r="I55" s="9" t="s">
        <v>251</v>
      </c>
      <c r="J55" s="2" t="s">
        <v>252</v>
      </c>
      <c r="K55" s="1" t="s">
        <v>71</v>
      </c>
      <c r="L55" s="1">
        <v>120</v>
      </c>
      <c r="M55" s="1"/>
      <c r="N55" s="1"/>
      <c r="O55" s="1">
        <v>67</v>
      </c>
      <c r="P55" s="1"/>
      <c r="Q55" s="13">
        <f>9/3.6</f>
        <v>2.5</v>
      </c>
      <c r="R55" s="1"/>
      <c r="S55" s="1"/>
      <c r="T55" s="1"/>
      <c r="U55" s="1" t="s">
        <v>68</v>
      </c>
      <c r="V55" s="1"/>
      <c r="W55" s="1"/>
      <c r="X55" s="5" t="s">
        <v>68</v>
      </c>
      <c r="Y55" s="6">
        <v>423549.29</v>
      </c>
      <c r="Z55" s="2"/>
      <c r="AA55" s="3"/>
      <c r="AB55" s="3"/>
      <c r="AC55" s="3"/>
      <c r="AD55" s="3"/>
      <c r="AE55" s="3"/>
      <c r="AF55" s="3"/>
      <c r="AG55" s="3"/>
      <c r="AH55" s="3"/>
      <c r="AI55" s="3"/>
      <c r="AJ55" s="3"/>
      <c r="AK55" s="3"/>
      <c r="AL55" s="3"/>
      <c r="AM55" s="3"/>
      <c r="AN55" s="3"/>
    </row>
    <row r="56" spans="1:40" ht="78" x14ac:dyDescent="0.25">
      <c r="A56" s="14">
        <v>11711</v>
      </c>
      <c r="B56" s="14" t="s">
        <v>26</v>
      </c>
      <c r="C56" s="15">
        <v>45247</v>
      </c>
      <c r="D56" s="14" t="s">
        <v>53</v>
      </c>
      <c r="E56" s="2" t="s">
        <v>28</v>
      </c>
      <c r="F56" s="2" t="s">
        <v>29</v>
      </c>
      <c r="G56" s="14" t="s">
        <v>233</v>
      </c>
      <c r="H56" s="14" t="str">
        <f>VLOOKUP(G56,'[1]Gerencia MRAE'!$C:$D,2,FALSE)</f>
        <v>Semiárido</v>
      </c>
      <c r="I56" s="18" t="s">
        <v>246</v>
      </c>
      <c r="J56" s="19" t="s">
        <v>247</v>
      </c>
      <c r="K56" s="14" t="s">
        <v>51</v>
      </c>
      <c r="L56" s="14" t="s">
        <v>94</v>
      </c>
      <c r="M56" s="14"/>
      <c r="N56" s="14"/>
      <c r="O56" s="14" t="s">
        <v>94</v>
      </c>
      <c r="P56" s="14"/>
      <c r="Q56" s="14" t="s">
        <v>94</v>
      </c>
      <c r="R56" s="14"/>
      <c r="S56" s="14"/>
      <c r="T56" s="14"/>
      <c r="U56" s="14" t="s">
        <v>94</v>
      </c>
      <c r="V56" s="14"/>
      <c r="W56" s="14"/>
      <c r="X56" s="25">
        <v>0</v>
      </c>
      <c r="Y56" s="21" t="s">
        <v>253</v>
      </c>
      <c r="Z56" s="19" t="s">
        <v>35</v>
      </c>
      <c r="AA56" s="23"/>
      <c r="AB56" s="23"/>
      <c r="AC56" s="23"/>
      <c r="AD56" s="23"/>
      <c r="AE56" s="23"/>
      <c r="AF56" s="23"/>
      <c r="AG56" s="23"/>
      <c r="AH56" s="23"/>
      <c r="AI56" s="23"/>
      <c r="AJ56" s="23"/>
      <c r="AK56" s="23"/>
      <c r="AL56" s="23"/>
      <c r="AM56" s="23"/>
      <c r="AN56" s="23"/>
    </row>
    <row r="57" spans="1:40" s="4" customFormat="1" ht="13" x14ac:dyDescent="0.25">
      <c r="A57" s="1"/>
      <c r="B57" s="1"/>
      <c r="C57" s="8"/>
      <c r="D57" s="1"/>
      <c r="E57" s="2"/>
      <c r="F57" s="2"/>
      <c r="G57" s="1"/>
      <c r="H57" s="1"/>
      <c r="I57" s="9"/>
      <c r="J57" s="2"/>
      <c r="K57" s="1"/>
      <c r="L57" s="1"/>
      <c r="M57" s="1"/>
      <c r="N57" s="1"/>
      <c r="O57" s="1"/>
      <c r="P57" s="1"/>
      <c r="Q57" s="1"/>
      <c r="R57" s="1"/>
      <c r="S57" s="1"/>
      <c r="T57" s="1"/>
      <c r="U57" s="1"/>
      <c r="V57" s="1"/>
      <c r="W57" s="1"/>
      <c r="X57" s="5"/>
      <c r="Y57" s="6"/>
      <c r="Z57" s="2"/>
      <c r="AA57" s="3"/>
      <c r="AB57" s="3"/>
      <c r="AC57" s="3"/>
      <c r="AD57" s="3"/>
      <c r="AE57" s="3"/>
      <c r="AF57" s="3"/>
      <c r="AG57" s="3"/>
      <c r="AH57" s="3"/>
      <c r="AI57" s="3"/>
      <c r="AJ57" s="3"/>
      <c r="AK57" s="3"/>
      <c r="AL57" s="3"/>
      <c r="AM57" s="3"/>
      <c r="AN57" s="3"/>
    </row>
    <row r="58" spans="1:40" s="4" customFormat="1" ht="13" x14ac:dyDescent="0.25">
      <c r="A58" s="1"/>
      <c r="B58" s="1"/>
      <c r="C58" s="1"/>
      <c r="D58" s="1"/>
      <c r="E58" s="2"/>
      <c r="F58" s="2"/>
      <c r="G58" s="1"/>
      <c r="H58" s="1"/>
      <c r="I58" s="9"/>
      <c r="J58" s="2"/>
      <c r="K58" s="1"/>
      <c r="L58" s="1"/>
      <c r="M58" s="1"/>
      <c r="N58" s="1"/>
      <c r="O58" s="1"/>
      <c r="P58" s="1"/>
      <c r="Q58" s="1"/>
      <c r="R58" s="1"/>
      <c r="S58" s="1"/>
      <c r="T58" s="1"/>
      <c r="U58" s="1"/>
      <c r="V58" s="1"/>
      <c r="W58" s="1"/>
      <c r="X58" s="5"/>
      <c r="Y58" s="6"/>
      <c r="Z58" s="2"/>
      <c r="AA58" s="3"/>
      <c r="AB58" s="3"/>
      <c r="AC58" s="3"/>
      <c r="AD58" s="3"/>
      <c r="AE58" s="3"/>
      <c r="AF58" s="3"/>
      <c r="AG58" s="3"/>
      <c r="AH58" s="3"/>
      <c r="AI58" s="3"/>
      <c r="AJ58" s="3"/>
      <c r="AK58" s="3"/>
      <c r="AL58" s="3"/>
      <c r="AM58" s="3"/>
      <c r="AN58" s="3"/>
    </row>
    <row r="59" spans="1:40" s="4" customFormat="1" ht="13" x14ac:dyDescent="0.25">
      <c r="A59" s="1"/>
      <c r="B59" s="1"/>
      <c r="C59" s="1"/>
      <c r="D59" s="1"/>
      <c r="E59" s="2"/>
      <c r="F59" s="2"/>
      <c r="G59" s="1"/>
      <c r="H59" s="1"/>
      <c r="I59" s="9"/>
      <c r="J59" s="2"/>
      <c r="K59" s="1"/>
      <c r="L59" s="1"/>
      <c r="M59" s="1"/>
      <c r="N59" s="1"/>
      <c r="O59" s="1"/>
      <c r="P59" s="1"/>
      <c r="Q59" s="1"/>
      <c r="R59" s="1"/>
      <c r="S59" s="1"/>
      <c r="T59" s="1"/>
      <c r="U59" s="1"/>
      <c r="V59" s="1"/>
      <c r="W59" s="1"/>
      <c r="X59" s="5"/>
      <c r="Y59" s="6"/>
      <c r="Z59" s="2"/>
      <c r="AA59" s="3"/>
      <c r="AB59" s="3"/>
      <c r="AC59" s="3"/>
      <c r="AD59" s="3"/>
      <c r="AE59" s="3"/>
      <c r="AF59" s="3"/>
      <c r="AG59" s="3"/>
      <c r="AH59" s="3"/>
      <c r="AI59" s="3"/>
      <c r="AJ59" s="3"/>
      <c r="AK59" s="3"/>
      <c r="AL59" s="3"/>
      <c r="AM59" s="3"/>
      <c r="AN59" s="3"/>
    </row>
    <row r="60" spans="1:40" s="4" customFormat="1" ht="13" x14ac:dyDescent="0.25">
      <c r="A60" s="1"/>
      <c r="B60" s="1"/>
      <c r="C60" s="1"/>
      <c r="D60" s="1"/>
      <c r="E60" s="2"/>
      <c r="F60" s="2"/>
      <c r="G60" s="1"/>
      <c r="H60" s="1"/>
      <c r="I60" s="9"/>
      <c r="J60" s="2"/>
      <c r="K60" s="1"/>
      <c r="L60" s="1"/>
      <c r="M60" s="1"/>
      <c r="N60" s="1"/>
      <c r="O60" s="1"/>
      <c r="P60" s="1"/>
      <c r="Q60" s="1"/>
      <c r="R60" s="1"/>
      <c r="S60" s="1"/>
      <c r="T60" s="1"/>
      <c r="U60" s="1"/>
      <c r="V60" s="1"/>
      <c r="W60" s="1"/>
      <c r="X60" s="5"/>
      <c r="Y60" s="6"/>
      <c r="Z60" s="2"/>
      <c r="AA60" s="3"/>
      <c r="AB60" s="3"/>
      <c r="AC60" s="3"/>
      <c r="AD60" s="3"/>
      <c r="AE60" s="3"/>
      <c r="AF60" s="3"/>
      <c r="AG60" s="3"/>
      <c r="AH60" s="3"/>
      <c r="AI60" s="3"/>
      <c r="AJ60" s="3"/>
      <c r="AK60" s="3"/>
      <c r="AL60" s="3"/>
      <c r="AM60" s="3"/>
      <c r="AN60" s="3"/>
    </row>
    <row r="61" spans="1:40" s="4" customFormat="1" ht="13" x14ac:dyDescent="0.25">
      <c r="A61" s="1"/>
      <c r="B61" s="1"/>
      <c r="C61" s="1"/>
      <c r="D61" s="1"/>
      <c r="E61" s="2"/>
      <c r="F61" s="2"/>
      <c r="G61" s="1"/>
      <c r="H61" s="1"/>
      <c r="I61" s="9"/>
      <c r="J61" s="2"/>
      <c r="K61" s="1"/>
      <c r="L61" s="1"/>
      <c r="M61" s="1"/>
      <c r="N61" s="1"/>
      <c r="O61" s="1"/>
      <c r="P61" s="1"/>
      <c r="Q61" s="1"/>
      <c r="R61" s="1"/>
      <c r="S61" s="1"/>
      <c r="T61" s="1"/>
      <c r="U61" s="1"/>
      <c r="V61" s="1"/>
      <c r="W61" s="1"/>
      <c r="X61" s="5"/>
      <c r="Y61" s="6"/>
      <c r="Z61" s="2"/>
      <c r="AA61" s="3"/>
      <c r="AB61" s="3"/>
      <c r="AC61" s="3"/>
      <c r="AD61" s="3"/>
      <c r="AE61" s="3"/>
      <c r="AF61" s="3"/>
      <c r="AG61" s="3"/>
      <c r="AH61" s="3"/>
      <c r="AI61" s="3"/>
      <c r="AJ61" s="3"/>
      <c r="AK61" s="3"/>
      <c r="AL61" s="3"/>
      <c r="AM61" s="3"/>
      <c r="AN61" s="3"/>
    </row>
    <row r="62" spans="1:40" s="4" customFormat="1" ht="13" x14ac:dyDescent="0.25">
      <c r="A62" s="1"/>
      <c r="B62" s="1"/>
      <c r="C62" s="1"/>
      <c r="D62" s="1"/>
      <c r="E62" s="2"/>
      <c r="F62" s="2"/>
      <c r="G62" s="1"/>
      <c r="H62" s="1"/>
      <c r="I62" s="9"/>
      <c r="J62" s="2"/>
      <c r="K62" s="1"/>
      <c r="L62" s="1"/>
      <c r="M62" s="1"/>
      <c r="N62" s="1"/>
      <c r="O62" s="1"/>
      <c r="P62" s="1"/>
      <c r="Q62" s="1"/>
      <c r="R62" s="1"/>
      <c r="S62" s="1"/>
      <c r="T62" s="1"/>
      <c r="U62" s="1"/>
      <c r="V62" s="1"/>
      <c r="W62" s="1"/>
      <c r="X62" s="5"/>
      <c r="Y62" s="6"/>
      <c r="Z62" s="2"/>
      <c r="AA62" s="3"/>
      <c r="AB62" s="3"/>
      <c r="AC62" s="3"/>
      <c r="AD62" s="3"/>
      <c r="AE62" s="3"/>
      <c r="AF62" s="3"/>
      <c r="AG62" s="3"/>
      <c r="AH62" s="3"/>
      <c r="AI62" s="3"/>
      <c r="AJ62" s="3"/>
      <c r="AK62" s="3"/>
      <c r="AL62" s="3"/>
      <c r="AM62" s="3"/>
      <c r="AN62" s="3"/>
    </row>
    <row r="63" spans="1:40" s="4" customFormat="1" ht="13" x14ac:dyDescent="0.25">
      <c r="A63" s="1"/>
      <c r="B63" s="1"/>
      <c r="C63" s="1"/>
      <c r="D63" s="1"/>
      <c r="E63" s="2"/>
      <c r="F63" s="2"/>
      <c r="G63" s="1"/>
      <c r="H63" s="1"/>
      <c r="I63" s="9"/>
      <c r="J63" s="2"/>
      <c r="K63" s="1"/>
      <c r="L63" s="1"/>
      <c r="M63" s="1"/>
      <c r="N63" s="1"/>
      <c r="O63" s="1"/>
      <c r="P63" s="1"/>
      <c r="Q63" s="1"/>
      <c r="R63" s="1"/>
      <c r="S63" s="1"/>
      <c r="T63" s="1"/>
      <c r="U63" s="1"/>
      <c r="V63" s="1"/>
      <c r="W63" s="1"/>
      <c r="X63" s="5"/>
      <c r="Y63" s="6"/>
      <c r="Z63" s="2"/>
      <c r="AA63" s="3"/>
      <c r="AB63" s="3"/>
      <c r="AC63" s="3"/>
      <c r="AD63" s="3"/>
      <c r="AE63" s="3"/>
      <c r="AF63" s="3"/>
      <c r="AG63" s="3"/>
      <c r="AH63" s="3"/>
      <c r="AI63" s="3"/>
      <c r="AJ63" s="3"/>
      <c r="AK63" s="3"/>
      <c r="AL63" s="3"/>
      <c r="AM63" s="3"/>
      <c r="AN63" s="3"/>
    </row>
    <row r="64" spans="1:40" s="4" customFormat="1" ht="13" x14ac:dyDescent="0.25">
      <c r="A64" s="1"/>
      <c r="B64" s="1"/>
      <c r="C64" s="1"/>
      <c r="D64" s="1"/>
      <c r="E64" s="2"/>
      <c r="F64" s="2"/>
      <c r="G64" s="1"/>
      <c r="H64" s="1"/>
      <c r="I64" s="9"/>
      <c r="J64" s="2"/>
      <c r="K64" s="1"/>
      <c r="L64" s="1"/>
      <c r="M64" s="1"/>
      <c r="N64" s="1"/>
      <c r="O64" s="1"/>
      <c r="P64" s="1"/>
      <c r="Q64" s="1"/>
      <c r="R64" s="1"/>
      <c r="S64" s="1"/>
      <c r="T64" s="1"/>
      <c r="U64" s="1"/>
      <c r="V64" s="1"/>
      <c r="W64" s="1"/>
      <c r="X64" s="5"/>
      <c r="Y64" s="6"/>
      <c r="Z64" s="2"/>
      <c r="AA64" s="3"/>
      <c r="AB64" s="3"/>
      <c r="AC64" s="3"/>
      <c r="AD64" s="3"/>
      <c r="AE64" s="3"/>
      <c r="AF64" s="3"/>
      <c r="AG64" s="3"/>
      <c r="AH64" s="3"/>
      <c r="AI64" s="3"/>
      <c r="AJ64" s="3"/>
      <c r="AK64" s="3"/>
      <c r="AL64" s="3"/>
      <c r="AM64" s="3"/>
      <c r="AN64" s="3"/>
    </row>
    <row r="65" spans="1:40" s="4" customFormat="1" ht="13" x14ac:dyDescent="0.25">
      <c r="A65" s="1"/>
      <c r="B65" s="1"/>
      <c r="C65" s="1"/>
      <c r="D65" s="1"/>
      <c r="E65" s="2"/>
      <c r="F65" s="2"/>
      <c r="G65" s="1"/>
      <c r="H65" s="1"/>
      <c r="I65" s="9"/>
      <c r="J65" s="2"/>
      <c r="K65" s="1"/>
      <c r="L65" s="1"/>
      <c r="M65" s="1"/>
      <c r="N65" s="1"/>
      <c r="O65" s="1"/>
      <c r="P65" s="1"/>
      <c r="Q65" s="1"/>
      <c r="R65" s="1"/>
      <c r="S65" s="1"/>
      <c r="T65" s="1"/>
      <c r="U65" s="1"/>
      <c r="V65" s="1"/>
      <c r="W65" s="1"/>
      <c r="X65" s="5"/>
      <c r="Y65" s="6"/>
      <c r="Z65" s="2"/>
      <c r="AA65" s="3"/>
      <c r="AB65" s="3"/>
      <c r="AC65" s="3"/>
      <c r="AD65" s="3"/>
      <c r="AE65" s="3"/>
      <c r="AF65" s="3"/>
      <c r="AG65" s="3"/>
      <c r="AH65" s="3"/>
      <c r="AI65" s="3"/>
      <c r="AJ65" s="3"/>
      <c r="AK65" s="3"/>
      <c r="AL65" s="3"/>
      <c r="AM65" s="3"/>
      <c r="AN65" s="3"/>
    </row>
    <row r="66" spans="1:40" s="4" customFormat="1" ht="13" x14ac:dyDescent="0.25">
      <c r="A66" s="1"/>
      <c r="B66" s="1"/>
      <c r="C66" s="1"/>
      <c r="D66" s="1"/>
      <c r="E66" s="2"/>
      <c r="F66" s="2"/>
      <c r="G66" s="1"/>
      <c r="H66" s="1"/>
      <c r="I66" s="9"/>
      <c r="J66" s="2"/>
      <c r="K66" s="1"/>
      <c r="L66" s="1"/>
      <c r="M66" s="1"/>
      <c r="N66" s="1"/>
      <c r="O66" s="1"/>
      <c r="P66" s="1"/>
      <c r="Q66" s="1"/>
      <c r="R66" s="1"/>
      <c r="S66" s="1"/>
      <c r="T66" s="1"/>
      <c r="U66" s="1"/>
      <c r="V66" s="1"/>
      <c r="W66" s="1"/>
      <c r="X66" s="5"/>
      <c r="Y66" s="6"/>
      <c r="Z66" s="2"/>
      <c r="AA66" s="3"/>
      <c r="AB66" s="3"/>
      <c r="AC66" s="3"/>
      <c r="AD66" s="3"/>
      <c r="AE66" s="3"/>
      <c r="AF66" s="3"/>
      <c r="AG66" s="3"/>
      <c r="AH66" s="3"/>
      <c r="AI66" s="3"/>
      <c r="AJ66" s="3"/>
      <c r="AK66" s="3"/>
      <c r="AL66" s="3"/>
      <c r="AM66" s="3"/>
      <c r="AN66" s="3"/>
    </row>
    <row r="67" spans="1:40" s="4" customFormat="1" ht="13" x14ac:dyDescent="0.25">
      <c r="A67" s="1"/>
      <c r="B67" s="1"/>
      <c r="C67" s="1"/>
      <c r="D67" s="1"/>
      <c r="E67" s="2"/>
      <c r="F67" s="2"/>
      <c r="G67" s="1"/>
      <c r="H67" s="1"/>
      <c r="I67" s="9"/>
      <c r="J67" s="2"/>
      <c r="K67" s="1"/>
      <c r="L67" s="1"/>
      <c r="M67" s="1"/>
      <c r="N67" s="1"/>
      <c r="O67" s="1"/>
      <c r="P67" s="1"/>
      <c r="Q67" s="1"/>
      <c r="R67" s="1"/>
      <c r="S67" s="1"/>
      <c r="T67" s="1"/>
      <c r="U67" s="1"/>
      <c r="V67" s="1"/>
      <c r="W67" s="1"/>
      <c r="X67" s="5"/>
      <c r="Y67" s="6"/>
      <c r="Z67" s="2"/>
      <c r="AA67" s="3"/>
      <c r="AB67" s="3"/>
      <c r="AC67" s="3"/>
      <c r="AD67" s="3"/>
      <c r="AE67" s="3"/>
      <c r="AF67" s="3"/>
      <c r="AG67" s="3"/>
      <c r="AH67" s="3"/>
      <c r="AI67" s="3"/>
      <c r="AJ67" s="3"/>
      <c r="AK67" s="3"/>
      <c r="AL67" s="3"/>
      <c r="AM67" s="3"/>
      <c r="AN67" s="3"/>
    </row>
    <row r="68" spans="1:40" s="4" customFormat="1" ht="13" x14ac:dyDescent="0.25">
      <c r="A68" s="1"/>
      <c r="B68" s="1"/>
      <c r="C68" s="1"/>
      <c r="D68" s="1"/>
      <c r="E68" s="2"/>
      <c r="F68" s="2"/>
      <c r="G68" s="1"/>
      <c r="H68" s="1"/>
      <c r="I68" s="9"/>
      <c r="J68" s="2"/>
      <c r="K68" s="1"/>
      <c r="L68" s="1"/>
      <c r="M68" s="1"/>
      <c r="N68" s="1"/>
      <c r="O68" s="1"/>
      <c r="P68" s="1"/>
      <c r="Q68" s="1"/>
      <c r="R68" s="1"/>
      <c r="S68" s="1"/>
      <c r="T68" s="1"/>
      <c r="U68" s="1"/>
      <c r="V68" s="1"/>
      <c r="W68" s="1"/>
      <c r="X68" s="5"/>
      <c r="Y68" s="6"/>
      <c r="Z68" s="2"/>
      <c r="AA68" s="3"/>
      <c r="AB68" s="3"/>
      <c r="AC68" s="3"/>
      <c r="AD68" s="3"/>
      <c r="AE68" s="3"/>
      <c r="AF68" s="3"/>
      <c r="AG68" s="3"/>
      <c r="AH68" s="3"/>
      <c r="AI68" s="3"/>
      <c r="AJ68" s="3"/>
      <c r="AK68" s="3"/>
      <c r="AL68" s="3"/>
      <c r="AM68" s="3"/>
      <c r="AN68" s="3"/>
    </row>
    <row r="69" spans="1:40" s="4" customFormat="1" ht="13" x14ac:dyDescent="0.25">
      <c r="A69" s="1"/>
      <c r="B69" s="1"/>
      <c r="C69" s="1"/>
      <c r="D69" s="1"/>
      <c r="E69" s="2"/>
      <c r="F69" s="2"/>
      <c r="G69" s="1"/>
      <c r="H69" s="1"/>
      <c r="I69" s="9"/>
      <c r="J69" s="2"/>
      <c r="K69" s="1"/>
      <c r="L69" s="1"/>
      <c r="M69" s="1"/>
      <c r="N69" s="1"/>
      <c r="O69" s="1"/>
      <c r="P69" s="1"/>
      <c r="Q69" s="1"/>
      <c r="R69" s="1"/>
      <c r="S69" s="1"/>
      <c r="T69" s="1"/>
      <c r="U69" s="1"/>
      <c r="V69" s="1"/>
      <c r="W69" s="1"/>
      <c r="X69" s="5"/>
      <c r="Y69" s="6"/>
      <c r="Z69" s="2"/>
      <c r="AA69" s="3"/>
      <c r="AB69" s="3"/>
      <c r="AC69" s="3"/>
      <c r="AD69" s="3"/>
      <c r="AE69" s="3"/>
      <c r="AF69" s="3"/>
      <c r="AG69" s="3"/>
      <c r="AH69" s="3"/>
      <c r="AI69" s="3"/>
      <c r="AJ69" s="3"/>
      <c r="AK69" s="3"/>
      <c r="AL69" s="3"/>
      <c r="AM69" s="3"/>
      <c r="AN69" s="3"/>
    </row>
    <row r="70" spans="1:40" s="4" customFormat="1" ht="13" x14ac:dyDescent="0.25">
      <c r="A70" s="1"/>
      <c r="B70" s="1"/>
      <c r="C70" s="1"/>
      <c r="D70" s="1"/>
      <c r="E70" s="2"/>
      <c r="F70" s="2"/>
      <c r="G70" s="1"/>
      <c r="H70" s="1"/>
      <c r="I70" s="9"/>
      <c r="J70" s="2"/>
      <c r="K70" s="1"/>
      <c r="L70" s="1"/>
      <c r="M70" s="1"/>
      <c r="N70" s="1"/>
      <c r="O70" s="1"/>
      <c r="P70" s="1"/>
      <c r="Q70" s="1"/>
      <c r="R70" s="1"/>
      <c r="S70" s="1"/>
      <c r="T70" s="1"/>
      <c r="U70" s="1"/>
      <c r="V70" s="1"/>
      <c r="W70" s="1"/>
      <c r="X70" s="5"/>
      <c r="Y70" s="6"/>
      <c r="Z70" s="2"/>
      <c r="AA70" s="3"/>
      <c r="AB70" s="3"/>
      <c r="AC70" s="3"/>
      <c r="AD70" s="3"/>
      <c r="AE70" s="3"/>
      <c r="AF70" s="3"/>
      <c r="AG70" s="3"/>
      <c r="AH70" s="3"/>
      <c r="AI70" s="3"/>
      <c r="AJ70" s="3"/>
      <c r="AK70" s="3"/>
      <c r="AL70" s="3"/>
      <c r="AM70" s="3"/>
      <c r="AN70" s="3"/>
    </row>
    <row r="71" spans="1:40" s="4" customFormat="1" ht="13" x14ac:dyDescent="0.25">
      <c r="A71" s="1"/>
      <c r="B71" s="1"/>
      <c r="C71" s="1"/>
      <c r="D71" s="1"/>
      <c r="E71" s="2"/>
      <c r="F71" s="2"/>
      <c r="G71" s="1"/>
      <c r="H71" s="1"/>
      <c r="I71" s="9"/>
      <c r="J71" s="2"/>
      <c r="K71" s="1"/>
      <c r="L71" s="1"/>
      <c r="M71" s="1"/>
      <c r="N71" s="1"/>
      <c r="O71" s="1"/>
      <c r="P71" s="1"/>
      <c r="Q71" s="1"/>
      <c r="R71" s="1"/>
      <c r="S71" s="1"/>
      <c r="T71" s="1"/>
      <c r="U71" s="1"/>
      <c r="V71" s="1"/>
      <c r="W71" s="1"/>
      <c r="X71" s="5"/>
      <c r="Y71" s="6"/>
      <c r="Z71" s="2"/>
      <c r="AA71" s="3"/>
      <c r="AB71" s="3"/>
      <c r="AC71" s="3"/>
      <c r="AD71" s="3"/>
      <c r="AE71" s="3"/>
      <c r="AF71" s="3"/>
      <c r="AG71" s="3"/>
      <c r="AH71" s="3"/>
      <c r="AI71" s="3"/>
      <c r="AJ71" s="3"/>
      <c r="AK71" s="3"/>
      <c r="AL71" s="3"/>
      <c r="AM71" s="3"/>
      <c r="AN71" s="3"/>
    </row>
    <row r="72" spans="1:40" s="4" customFormat="1" ht="13" x14ac:dyDescent="0.25">
      <c r="A72" s="1"/>
      <c r="B72" s="1"/>
      <c r="C72" s="1"/>
      <c r="D72" s="1"/>
      <c r="E72" s="2"/>
      <c r="F72" s="2"/>
      <c r="G72" s="1"/>
      <c r="H72" s="1"/>
      <c r="I72" s="9"/>
      <c r="J72" s="2"/>
      <c r="K72" s="1"/>
      <c r="L72" s="1"/>
      <c r="M72" s="1"/>
      <c r="N72" s="1"/>
      <c r="O72" s="1"/>
      <c r="P72" s="1"/>
      <c r="Q72" s="1"/>
      <c r="R72" s="1"/>
      <c r="S72" s="1"/>
      <c r="T72" s="1"/>
      <c r="U72" s="1"/>
      <c r="V72" s="1"/>
      <c r="W72" s="1"/>
      <c r="X72" s="5"/>
      <c r="Y72" s="6"/>
      <c r="Z72" s="2"/>
      <c r="AA72" s="3"/>
      <c r="AB72" s="3"/>
      <c r="AC72" s="3"/>
      <c r="AD72" s="3"/>
      <c r="AE72" s="3"/>
      <c r="AF72" s="3"/>
      <c r="AG72" s="3"/>
      <c r="AH72" s="3"/>
      <c r="AI72" s="3"/>
      <c r="AJ72" s="3"/>
      <c r="AK72" s="3"/>
      <c r="AL72" s="3"/>
      <c r="AM72" s="3"/>
      <c r="AN72" s="3"/>
    </row>
    <row r="73" spans="1:40" s="4" customFormat="1" ht="13" x14ac:dyDescent="0.25">
      <c r="A73" s="1"/>
      <c r="B73" s="1"/>
      <c r="C73" s="1"/>
      <c r="D73" s="1"/>
      <c r="E73" s="2"/>
      <c r="F73" s="2"/>
      <c r="G73" s="1"/>
      <c r="H73" s="1"/>
      <c r="I73" s="9"/>
      <c r="J73" s="2"/>
      <c r="K73" s="1"/>
      <c r="L73" s="1"/>
      <c r="M73" s="1"/>
      <c r="N73" s="1"/>
      <c r="O73" s="1"/>
      <c r="P73" s="1"/>
      <c r="Q73" s="1"/>
      <c r="R73" s="1"/>
      <c r="S73" s="1"/>
      <c r="T73" s="1"/>
      <c r="U73" s="1"/>
      <c r="V73" s="1"/>
      <c r="W73" s="1"/>
      <c r="X73" s="5"/>
      <c r="Y73" s="6"/>
      <c r="Z73" s="2"/>
      <c r="AA73" s="3"/>
      <c r="AB73" s="3"/>
      <c r="AC73" s="3"/>
      <c r="AD73" s="3"/>
      <c r="AE73" s="3"/>
      <c r="AF73" s="3"/>
      <c r="AG73" s="3"/>
      <c r="AH73" s="3"/>
      <c r="AI73" s="3"/>
      <c r="AJ73" s="3"/>
      <c r="AK73" s="3"/>
      <c r="AL73" s="3"/>
      <c r="AM73" s="3"/>
      <c r="AN73" s="3"/>
    </row>
    <row r="74" spans="1:40" s="4" customFormat="1" ht="13" x14ac:dyDescent="0.25">
      <c r="A74" s="1"/>
      <c r="B74" s="1"/>
      <c r="C74" s="1"/>
      <c r="D74" s="1"/>
      <c r="E74" s="2"/>
      <c r="F74" s="2"/>
      <c r="G74" s="1"/>
      <c r="H74" s="1"/>
      <c r="I74" s="9"/>
      <c r="J74" s="2"/>
      <c r="K74" s="1"/>
      <c r="L74" s="1"/>
      <c r="M74" s="1"/>
      <c r="N74" s="1"/>
      <c r="O74" s="1"/>
      <c r="P74" s="1"/>
      <c r="Q74" s="1"/>
      <c r="R74" s="1"/>
      <c r="S74" s="1"/>
      <c r="T74" s="1"/>
      <c r="U74" s="1"/>
      <c r="V74" s="1"/>
      <c r="W74" s="1"/>
      <c r="X74" s="5"/>
      <c r="Y74" s="6"/>
      <c r="Z74" s="2"/>
      <c r="AA74" s="3"/>
      <c r="AB74" s="3"/>
      <c r="AC74" s="3"/>
      <c r="AD74" s="3"/>
      <c r="AE74" s="3"/>
      <c r="AF74" s="3"/>
      <c r="AG74" s="3"/>
      <c r="AH74" s="3"/>
      <c r="AI74" s="3"/>
      <c r="AJ74" s="3"/>
      <c r="AK74" s="3"/>
      <c r="AL74" s="3"/>
      <c r="AM74" s="3"/>
      <c r="AN74" s="3"/>
    </row>
    <row r="75" spans="1:40" s="4" customFormat="1" ht="13" x14ac:dyDescent="0.25">
      <c r="A75" s="1"/>
      <c r="B75" s="1"/>
      <c r="C75" s="1"/>
      <c r="D75" s="1"/>
      <c r="E75" s="2"/>
      <c r="F75" s="2"/>
      <c r="G75" s="1"/>
      <c r="H75" s="1"/>
      <c r="I75" s="9"/>
      <c r="J75" s="2"/>
      <c r="K75" s="1"/>
      <c r="L75" s="1"/>
      <c r="M75" s="1"/>
      <c r="N75" s="1"/>
      <c r="O75" s="1"/>
      <c r="P75" s="1"/>
      <c r="Q75" s="1"/>
      <c r="R75" s="1"/>
      <c r="S75" s="1"/>
      <c r="T75" s="1"/>
      <c r="U75" s="1"/>
      <c r="V75" s="1"/>
      <c r="W75" s="1"/>
      <c r="X75" s="5"/>
      <c r="Y75" s="6"/>
      <c r="Z75" s="2"/>
      <c r="AA75" s="3"/>
      <c r="AB75" s="3"/>
      <c r="AC75" s="3"/>
      <c r="AD75" s="3"/>
      <c r="AE75" s="3"/>
      <c r="AF75" s="3"/>
      <c r="AG75" s="3"/>
      <c r="AH75" s="3"/>
      <c r="AI75" s="3"/>
      <c r="AJ75" s="3"/>
      <c r="AK75" s="3"/>
      <c r="AL75" s="3"/>
      <c r="AM75" s="3"/>
      <c r="AN75" s="3"/>
    </row>
    <row r="76" spans="1:40" s="4" customFormat="1" ht="13" x14ac:dyDescent="0.25">
      <c r="A76" s="1"/>
      <c r="B76" s="1"/>
      <c r="C76" s="1"/>
      <c r="D76" s="1"/>
      <c r="E76" s="2"/>
      <c r="F76" s="2"/>
      <c r="G76" s="1"/>
      <c r="H76" s="1"/>
      <c r="I76" s="9"/>
      <c r="J76" s="2"/>
      <c r="K76" s="1"/>
      <c r="L76" s="1"/>
      <c r="M76" s="1"/>
      <c r="N76" s="1"/>
      <c r="O76" s="1"/>
      <c r="P76" s="1"/>
      <c r="Q76" s="1"/>
      <c r="R76" s="1"/>
      <c r="S76" s="1"/>
      <c r="T76" s="1"/>
      <c r="U76" s="1"/>
      <c r="V76" s="1"/>
      <c r="W76" s="1"/>
      <c r="X76" s="5"/>
      <c r="Y76" s="6"/>
      <c r="Z76" s="2"/>
      <c r="AA76" s="3"/>
      <c r="AB76" s="3"/>
      <c r="AC76" s="3"/>
      <c r="AD76" s="3"/>
      <c r="AE76" s="3"/>
      <c r="AF76" s="3"/>
      <c r="AG76" s="3"/>
      <c r="AH76" s="3"/>
      <c r="AI76" s="3"/>
      <c r="AJ76" s="3"/>
      <c r="AK76" s="3"/>
      <c r="AL76" s="3"/>
      <c r="AM76" s="3"/>
      <c r="AN76" s="3"/>
    </row>
    <row r="77" spans="1:40" s="4" customFormat="1" ht="13" x14ac:dyDescent="0.25">
      <c r="A77" s="1"/>
      <c r="B77" s="1"/>
      <c r="C77" s="1"/>
      <c r="D77" s="1"/>
      <c r="E77" s="2"/>
      <c r="F77" s="2"/>
      <c r="G77" s="1"/>
      <c r="H77" s="1"/>
      <c r="I77" s="9"/>
      <c r="J77" s="2"/>
      <c r="K77" s="1"/>
      <c r="L77" s="1"/>
      <c r="M77" s="1"/>
      <c r="N77" s="1"/>
      <c r="O77" s="1"/>
      <c r="P77" s="1"/>
      <c r="Q77" s="1"/>
      <c r="R77" s="1"/>
      <c r="S77" s="1"/>
      <c r="T77" s="1"/>
      <c r="U77" s="1"/>
      <c r="V77" s="1"/>
      <c r="W77" s="1"/>
      <c r="X77" s="5"/>
      <c r="Y77" s="6"/>
      <c r="Z77" s="2"/>
      <c r="AA77" s="3"/>
      <c r="AB77" s="3"/>
      <c r="AC77" s="3"/>
      <c r="AD77" s="3"/>
      <c r="AE77" s="3"/>
      <c r="AF77" s="3"/>
      <c r="AG77" s="3"/>
      <c r="AH77" s="3"/>
      <c r="AI77" s="3"/>
      <c r="AJ77" s="3"/>
      <c r="AK77" s="3"/>
      <c r="AL77" s="3"/>
      <c r="AM77" s="3"/>
      <c r="AN77" s="3"/>
    </row>
    <row r="78" spans="1:40" s="4" customFormat="1" ht="13" x14ac:dyDescent="0.25">
      <c r="A78" s="1"/>
      <c r="B78" s="1"/>
      <c r="C78" s="1"/>
      <c r="D78" s="1"/>
      <c r="E78" s="2"/>
      <c r="F78" s="2"/>
      <c r="G78" s="1"/>
      <c r="H78" s="1"/>
      <c r="I78" s="9"/>
      <c r="J78" s="2"/>
      <c r="K78" s="1"/>
      <c r="L78" s="1"/>
      <c r="M78" s="1"/>
      <c r="N78" s="1"/>
      <c r="O78" s="1"/>
      <c r="P78" s="1"/>
      <c r="Q78" s="1"/>
      <c r="R78" s="1"/>
      <c r="S78" s="1"/>
      <c r="T78" s="1"/>
      <c r="U78" s="1"/>
      <c r="V78" s="1"/>
      <c r="W78" s="1"/>
      <c r="X78" s="5"/>
      <c r="Y78" s="6"/>
      <c r="Z78" s="2"/>
      <c r="AA78" s="3"/>
      <c r="AB78" s="3"/>
      <c r="AC78" s="3"/>
      <c r="AD78" s="3"/>
      <c r="AE78" s="3"/>
      <c r="AF78" s="3"/>
      <c r="AG78" s="3"/>
      <c r="AH78" s="3"/>
      <c r="AI78" s="3"/>
      <c r="AJ78" s="3"/>
      <c r="AK78" s="3"/>
      <c r="AL78" s="3"/>
      <c r="AM78" s="3"/>
      <c r="AN78" s="3"/>
    </row>
    <row r="79" spans="1:40" s="4" customFormat="1" ht="13" x14ac:dyDescent="0.25">
      <c r="A79" s="1"/>
      <c r="B79" s="1"/>
      <c r="C79" s="1"/>
      <c r="D79" s="1"/>
      <c r="E79" s="2"/>
      <c r="F79" s="2"/>
      <c r="G79" s="1"/>
      <c r="H79" s="1"/>
      <c r="I79" s="9"/>
      <c r="J79" s="2"/>
      <c r="K79" s="1"/>
      <c r="L79" s="1"/>
      <c r="M79" s="1"/>
      <c r="N79" s="1"/>
      <c r="O79" s="1"/>
      <c r="P79" s="1"/>
      <c r="Q79" s="1"/>
      <c r="R79" s="1"/>
      <c r="S79" s="1"/>
      <c r="T79" s="1"/>
      <c r="U79" s="1"/>
      <c r="V79" s="1"/>
      <c r="W79" s="1"/>
      <c r="X79" s="5"/>
      <c r="Y79" s="6"/>
      <c r="Z79" s="2"/>
      <c r="AA79" s="3"/>
      <c r="AB79" s="3"/>
      <c r="AC79" s="3"/>
      <c r="AD79" s="3"/>
      <c r="AE79" s="3"/>
      <c r="AF79" s="3"/>
      <c r="AG79" s="3"/>
      <c r="AH79" s="3"/>
      <c r="AI79" s="3"/>
      <c r="AJ79" s="3"/>
      <c r="AK79" s="3"/>
      <c r="AL79" s="3"/>
      <c r="AM79" s="3"/>
      <c r="AN79" s="3"/>
    </row>
    <row r="80" spans="1:40" s="4" customFormat="1" ht="13" x14ac:dyDescent="0.25">
      <c r="A80" s="1"/>
      <c r="B80" s="1"/>
      <c r="C80" s="1"/>
      <c r="D80" s="1"/>
      <c r="E80" s="2"/>
      <c r="F80" s="2"/>
      <c r="G80" s="1"/>
      <c r="H80" s="1"/>
      <c r="I80" s="9"/>
      <c r="J80" s="2"/>
      <c r="K80" s="1"/>
      <c r="L80" s="1"/>
      <c r="M80" s="1"/>
      <c r="N80" s="1"/>
      <c r="O80" s="1"/>
      <c r="P80" s="1"/>
      <c r="Q80" s="1"/>
      <c r="R80" s="1"/>
      <c r="S80" s="1"/>
      <c r="T80" s="1"/>
      <c r="U80" s="1"/>
      <c r="V80" s="1"/>
      <c r="W80" s="1"/>
      <c r="X80" s="5"/>
      <c r="Y80" s="6"/>
      <c r="Z80" s="2"/>
      <c r="AA80" s="3"/>
      <c r="AB80" s="3"/>
      <c r="AC80" s="3"/>
      <c r="AD80" s="3"/>
      <c r="AE80" s="3"/>
      <c r="AF80" s="3"/>
      <c r="AG80" s="3"/>
      <c r="AH80" s="3"/>
      <c r="AI80" s="3"/>
      <c r="AJ80" s="3"/>
      <c r="AK80" s="3"/>
      <c r="AL80" s="3"/>
      <c r="AM80" s="3"/>
      <c r="AN80" s="3"/>
    </row>
    <row r="81" spans="1:40" s="4" customFormat="1" ht="13" x14ac:dyDescent="0.25">
      <c r="A81" s="1"/>
      <c r="B81" s="1"/>
      <c r="C81" s="1"/>
      <c r="D81" s="1"/>
      <c r="E81" s="2"/>
      <c r="F81" s="2"/>
      <c r="G81" s="1"/>
      <c r="H81" s="1"/>
      <c r="I81" s="9"/>
      <c r="J81" s="2"/>
      <c r="K81" s="1"/>
      <c r="L81" s="1"/>
      <c r="M81" s="1"/>
      <c r="N81" s="1"/>
      <c r="O81" s="1"/>
      <c r="P81" s="1"/>
      <c r="Q81" s="1"/>
      <c r="R81" s="1"/>
      <c r="S81" s="1"/>
      <c r="T81" s="1"/>
      <c r="U81" s="1"/>
      <c r="V81" s="1"/>
      <c r="W81" s="1"/>
      <c r="X81" s="5"/>
      <c r="Y81" s="6"/>
      <c r="Z81" s="2"/>
      <c r="AA81" s="3"/>
      <c r="AB81" s="3"/>
      <c r="AC81" s="3"/>
      <c r="AD81" s="3"/>
      <c r="AE81" s="3"/>
      <c r="AF81" s="3"/>
      <c r="AG81" s="3"/>
      <c r="AH81" s="3"/>
      <c r="AI81" s="3"/>
      <c r="AJ81" s="3"/>
      <c r="AK81" s="3"/>
      <c r="AL81" s="3"/>
      <c r="AM81" s="3"/>
      <c r="AN81" s="3"/>
    </row>
    <row r="82" spans="1:40" s="4" customFormat="1" ht="13" x14ac:dyDescent="0.25">
      <c r="A82" s="1"/>
      <c r="B82" s="1"/>
      <c r="C82" s="1"/>
      <c r="D82" s="1"/>
      <c r="E82" s="2"/>
      <c r="F82" s="2"/>
      <c r="G82" s="1"/>
      <c r="H82" s="1"/>
      <c r="I82" s="9"/>
      <c r="J82" s="2"/>
      <c r="K82" s="1"/>
      <c r="L82" s="1"/>
      <c r="M82" s="1"/>
      <c r="N82" s="1"/>
      <c r="O82" s="1"/>
      <c r="P82" s="1"/>
      <c r="Q82" s="1"/>
      <c r="R82" s="1"/>
      <c r="S82" s="1"/>
      <c r="T82" s="1"/>
      <c r="U82" s="1"/>
      <c r="V82" s="1"/>
      <c r="W82" s="1"/>
      <c r="X82" s="5"/>
      <c r="Y82" s="6"/>
      <c r="Z82" s="2"/>
      <c r="AA82" s="3"/>
      <c r="AB82" s="3"/>
      <c r="AC82" s="3"/>
      <c r="AD82" s="3"/>
      <c r="AE82" s="3"/>
      <c r="AF82" s="3"/>
      <c r="AG82" s="3"/>
      <c r="AH82" s="3"/>
      <c r="AI82" s="3"/>
      <c r="AJ82" s="3"/>
      <c r="AK82" s="3"/>
      <c r="AL82" s="3"/>
      <c r="AM82" s="3"/>
      <c r="AN82" s="3"/>
    </row>
    <row r="83" spans="1:40" s="4" customFormat="1" ht="13" x14ac:dyDescent="0.25">
      <c r="A83" s="1"/>
      <c r="B83" s="1"/>
      <c r="C83" s="1"/>
      <c r="D83" s="1"/>
      <c r="E83" s="2"/>
      <c r="F83" s="2"/>
      <c r="G83" s="1"/>
      <c r="H83" s="1"/>
      <c r="I83" s="9"/>
      <c r="J83" s="2"/>
      <c r="K83" s="1"/>
      <c r="L83" s="1"/>
      <c r="M83" s="1"/>
      <c r="N83" s="1"/>
      <c r="O83" s="1"/>
      <c r="P83" s="1"/>
      <c r="Q83" s="1"/>
      <c r="R83" s="1"/>
      <c r="S83" s="1"/>
      <c r="T83" s="1"/>
      <c r="U83" s="1"/>
      <c r="V83" s="1"/>
      <c r="W83" s="1"/>
      <c r="X83" s="5"/>
      <c r="Y83" s="6"/>
      <c r="Z83" s="2"/>
      <c r="AA83" s="3"/>
      <c r="AB83" s="3"/>
      <c r="AC83" s="3"/>
      <c r="AD83" s="3"/>
      <c r="AE83" s="3"/>
      <c r="AF83" s="3"/>
      <c r="AG83" s="3"/>
      <c r="AH83" s="3"/>
      <c r="AI83" s="3"/>
      <c r="AJ83" s="3"/>
      <c r="AK83" s="3"/>
      <c r="AL83" s="3"/>
      <c r="AM83" s="3"/>
      <c r="AN83" s="3"/>
    </row>
    <row r="84" spans="1:40" s="4" customFormat="1" ht="13" x14ac:dyDescent="0.25">
      <c r="A84" s="1"/>
      <c r="B84" s="1"/>
      <c r="C84" s="1"/>
      <c r="D84" s="1"/>
      <c r="E84" s="2"/>
      <c r="F84" s="2"/>
      <c r="G84" s="1"/>
      <c r="H84" s="1"/>
      <c r="I84" s="9"/>
      <c r="J84" s="2"/>
      <c r="K84" s="1"/>
      <c r="L84" s="1"/>
      <c r="M84" s="1"/>
      <c r="N84" s="1"/>
      <c r="O84" s="1"/>
      <c r="P84" s="1"/>
      <c r="Q84" s="1"/>
      <c r="R84" s="1"/>
      <c r="S84" s="1"/>
      <c r="T84" s="1"/>
      <c r="U84" s="1"/>
      <c r="V84" s="1"/>
      <c r="W84" s="1"/>
      <c r="X84" s="5"/>
      <c r="Y84" s="6"/>
      <c r="Z84" s="2"/>
      <c r="AA84" s="3"/>
      <c r="AB84" s="3"/>
      <c r="AC84" s="3"/>
      <c r="AD84" s="3"/>
      <c r="AE84" s="3"/>
      <c r="AF84" s="3"/>
      <c r="AG84" s="3"/>
      <c r="AH84" s="3"/>
      <c r="AI84" s="3"/>
      <c r="AJ84" s="3"/>
      <c r="AK84" s="3"/>
      <c r="AL84" s="3"/>
      <c r="AM84" s="3"/>
      <c r="AN84" s="3"/>
    </row>
    <row r="85" spans="1:40" s="4" customFormat="1" ht="13" x14ac:dyDescent="0.25">
      <c r="A85" s="1"/>
      <c r="B85" s="1"/>
      <c r="C85" s="1"/>
      <c r="D85" s="1"/>
      <c r="E85" s="2"/>
      <c r="F85" s="2"/>
      <c r="G85" s="1"/>
      <c r="H85" s="1"/>
      <c r="I85" s="9"/>
      <c r="J85" s="2"/>
      <c r="K85" s="1"/>
      <c r="L85" s="1"/>
      <c r="M85" s="1"/>
      <c r="N85" s="1"/>
      <c r="O85" s="1"/>
      <c r="P85" s="1"/>
      <c r="Q85" s="1"/>
      <c r="R85" s="1"/>
      <c r="S85" s="1"/>
      <c r="T85" s="1"/>
      <c r="U85" s="1"/>
      <c r="V85" s="1"/>
      <c r="W85" s="1"/>
      <c r="X85" s="5"/>
      <c r="Y85" s="6"/>
      <c r="Z85" s="2"/>
      <c r="AA85" s="3"/>
      <c r="AB85" s="3"/>
      <c r="AC85" s="3"/>
      <c r="AD85" s="3"/>
      <c r="AE85" s="3"/>
      <c r="AF85" s="3"/>
      <c r="AG85" s="3"/>
      <c r="AH85" s="3"/>
      <c r="AI85" s="3"/>
      <c r="AJ85" s="3"/>
      <c r="AK85" s="3"/>
      <c r="AL85" s="3"/>
      <c r="AM85" s="3"/>
      <c r="AN85" s="3"/>
    </row>
    <row r="86" spans="1:40" s="4" customFormat="1" ht="13" x14ac:dyDescent="0.25">
      <c r="A86" s="1"/>
      <c r="B86" s="1"/>
      <c r="C86" s="1"/>
      <c r="D86" s="1"/>
      <c r="E86" s="2"/>
      <c r="F86" s="2"/>
      <c r="G86" s="1"/>
      <c r="H86" s="1"/>
      <c r="I86" s="9"/>
      <c r="J86" s="2"/>
      <c r="K86" s="1"/>
      <c r="L86" s="1"/>
      <c r="M86" s="1"/>
      <c r="N86" s="1"/>
      <c r="O86" s="1"/>
      <c r="P86" s="1"/>
      <c r="Q86" s="1"/>
      <c r="R86" s="1"/>
      <c r="S86" s="1"/>
      <c r="T86" s="1"/>
      <c r="U86" s="1"/>
      <c r="V86" s="1"/>
      <c r="W86" s="1"/>
      <c r="X86" s="5"/>
      <c r="Y86" s="6"/>
      <c r="Z86" s="2"/>
      <c r="AA86" s="3"/>
      <c r="AB86" s="3"/>
      <c r="AC86" s="3"/>
      <c r="AD86" s="3"/>
      <c r="AE86" s="3"/>
      <c r="AF86" s="3"/>
      <c r="AG86" s="3"/>
      <c r="AH86" s="3"/>
      <c r="AI86" s="3"/>
      <c r="AJ86" s="3"/>
      <c r="AK86" s="3"/>
      <c r="AL86" s="3"/>
      <c r="AM86" s="3"/>
      <c r="AN86" s="3"/>
    </row>
    <row r="87" spans="1:40" s="4" customFormat="1" ht="13" x14ac:dyDescent="0.25">
      <c r="A87" s="1"/>
      <c r="B87" s="1"/>
      <c r="C87" s="1"/>
      <c r="D87" s="1"/>
      <c r="E87" s="2"/>
      <c r="F87" s="2"/>
      <c r="G87" s="1"/>
      <c r="H87" s="1"/>
      <c r="I87" s="9"/>
      <c r="J87" s="2"/>
      <c r="K87" s="1"/>
      <c r="L87" s="1"/>
      <c r="M87" s="1"/>
      <c r="N87" s="1"/>
      <c r="O87" s="1"/>
      <c r="P87" s="1"/>
      <c r="Q87" s="1"/>
      <c r="R87" s="1"/>
      <c r="S87" s="1"/>
      <c r="T87" s="1"/>
      <c r="U87" s="1"/>
      <c r="V87" s="1"/>
      <c r="W87" s="1"/>
      <c r="X87" s="5"/>
      <c r="Y87" s="6"/>
      <c r="Z87" s="2"/>
      <c r="AA87" s="3"/>
      <c r="AB87" s="3"/>
      <c r="AC87" s="3"/>
      <c r="AD87" s="3"/>
      <c r="AE87" s="3"/>
      <c r="AF87" s="3"/>
      <c r="AG87" s="3"/>
      <c r="AH87" s="3"/>
      <c r="AI87" s="3"/>
      <c r="AJ87" s="3"/>
      <c r="AK87" s="3"/>
      <c r="AL87" s="3"/>
      <c r="AM87" s="3"/>
      <c r="AN87" s="3"/>
    </row>
    <row r="88" spans="1:40" s="4" customFormat="1" ht="13" x14ac:dyDescent="0.25">
      <c r="A88" s="1"/>
      <c r="B88" s="1"/>
      <c r="C88" s="1"/>
      <c r="D88" s="1"/>
      <c r="E88" s="2"/>
      <c r="F88" s="2"/>
      <c r="G88" s="1"/>
      <c r="H88" s="1"/>
      <c r="I88" s="9"/>
      <c r="J88" s="2"/>
      <c r="K88" s="1"/>
      <c r="L88" s="1"/>
      <c r="M88" s="1"/>
      <c r="N88" s="1"/>
      <c r="O88" s="1"/>
      <c r="P88" s="1"/>
      <c r="Q88" s="1"/>
      <c r="R88" s="1"/>
      <c r="S88" s="1"/>
      <c r="T88" s="1"/>
      <c r="U88" s="1"/>
      <c r="V88" s="1"/>
      <c r="W88" s="1"/>
      <c r="X88" s="5"/>
      <c r="Y88" s="6"/>
      <c r="Z88" s="2"/>
      <c r="AA88" s="3"/>
      <c r="AB88" s="3"/>
      <c r="AC88" s="3"/>
      <c r="AD88" s="3"/>
      <c r="AE88" s="3"/>
      <c r="AF88" s="3"/>
      <c r="AG88" s="3"/>
      <c r="AH88" s="3"/>
      <c r="AI88" s="3"/>
      <c r="AJ88" s="3"/>
      <c r="AK88" s="3"/>
      <c r="AL88" s="3"/>
      <c r="AM88" s="3"/>
      <c r="AN88" s="3"/>
    </row>
    <row r="89" spans="1:40" s="4" customFormat="1" ht="13" x14ac:dyDescent="0.25">
      <c r="A89" s="1"/>
      <c r="B89" s="1"/>
      <c r="C89" s="1"/>
      <c r="D89" s="1"/>
      <c r="E89" s="2"/>
      <c r="F89" s="2"/>
      <c r="G89" s="1"/>
      <c r="H89" s="1"/>
      <c r="I89" s="9"/>
      <c r="J89" s="2"/>
      <c r="K89" s="1"/>
      <c r="L89" s="1"/>
      <c r="M89" s="1"/>
      <c r="N89" s="1"/>
      <c r="O89" s="1"/>
      <c r="P89" s="1"/>
      <c r="Q89" s="1"/>
      <c r="R89" s="1"/>
      <c r="S89" s="1"/>
      <c r="T89" s="1"/>
      <c r="U89" s="1"/>
      <c r="V89" s="1"/>
      <c r="W89" s="1"/>
      <c r="X89" s="5"/>
      <c r="Y89" s="6"/>
      <c r="Z89" s="2"/>
      <c r="AA89" s="3"/>
      <c r="AB89" s="3"/>
      <c r="AC89" s="3"/>
      <c r="AD89" s="3"/>
      <c r="AE89" s="3"/>
      <c r="AF89" s="3"/>
      <c r="AG89" s="3"/>
      <c r="AH89" s="3"/>
      <c r="AI89" s="3"/>
      <c r="AJ89" s="3"/>
      <c r="AK89" s="3"/>
      <c r="AL89" s="3"/>
      <c r="AM89" s="3"/>
      <c r="AN89" s="3"/>
    </row>
    <row r="90" spans="1:40" s="4" customFormat="1" ht="13" x14ac:dyDescent="0.25">
      <c r="A90" s="1"/>
      <c r="B90" s="1"/>
      <c r="C90" s="1"/>
      <c r="D90" s="1"/>
      <c r="E90" s="2"/>
      <c r="F90" s="2"/>
      <c r="G90" s="1"/>
      <c r="H90" s="1"/>
      <c r="I90" s="9"/>
      <c r="J90" s="2"/>
      <c r="K90" s="1"/>
      <c r="L90" s="1"/>
      <c r="M90" s="1"/>
      <c r="N90" s="1"/>
      <c r="O90" s="1"/>
      <c r="P90" s="1"/>
      <c r="Q90" s="1"/>
      <c r="R90" s="1"/>
      <c r="S90" s="1"/>
      <c r="T90" s="1"/>
      <c r="U90" s="1"/>
      <c r="V90" s="1"/>
      <c r="W90" s="1"/>
      <c r="X90" s="5"/>
      <c r="Y90" s="6"/>
      <c r="Z90" s="2"/>
      <c r="AA90" s="3"/>
      <c r="AB90" s="3"/>
      <c r="AC90" s="3"/>
      <c r="AD90" s="3"/>
      <c r="AE90" s="3"/>
      <c r="AF90" s="3"/>
      <c r="AG90" s="3"/>
      <c r="AH90" s="3"/>
      <c r="AI90" s="3"/>
      <c r="AJ90" s="3"/>
      <c r="AK90" s="3"/>
      <c r="AL90" s="3"/>
      <c r="AM90" s="3"/>
      <c r="AN90" s="3"/>
    </row>
    <row r="91" spans="1:40" s="4" customFormat="1" ht="13" x14ac:dyDescent="0.25">
      <c r="A91" s="1"/>
      <c r="B91" s="1"/>
      <c r="C91" s="1"/>
      <c r="D91" s="1"/>
      <c r="E91" s="2"/>
      <c r="F91" s="2"/>
      <c r="G91" s="1"/>
      <c r="H91" s="1"/>
      <c r="I91" s="9"/>
      <c r="J91" s="2"/>
      <c r="K91" s="1"/>
      <c r="L91" s="1"/>
      <c r="M91" s="1"/>
      <c r="N91" s="1"/>
      <c r="O91" s="1"/>
      <c r="P91" s="1"/>
      <c r="Q91" s="1"/>
      <c r="R91" s="1"/>
      <c r="S91" s="1"/>
      <c r="T91" s="1"/>
      <c r="U91" s="1"/>
      <c r="V91" s="1"/>
      <c r="W91" s="1"/>
      <c r="X91" s="5"/>
      <c r="Y91" s="6"/>
      <c r="Z91" s="2"/>
      <c r="AA91" s="3"/>
      <c r="AB91" s="3"/>
      <c r="AC91" s="3"/>
      <c r="AD91" s="3"/>
      <c r="AE91" s="3"/>
      <c r="AF91" s="3"/>
      <c r="AG91" s="3"/>
      <c r="AH91" s="3"/>
      <c r="AI91" s="3"/>
      <c r="AJ91" s="3"/>
      <c r="AK91" s="3"/>
      <c r="AL91" s="3"/>
      <c r="AM91" s="3"/>
      <c r="AN91" s="3"/>
    </row>
    <row r="92" spans="1:40" s="4" customFormat="1" ht="13" x14ac:dyDescent="0.25">
      <c r="A92" s="1"/>
      <c r="B92" s="1"/>
      <c r="C92" s="1"/>
      <c r="D92" s="1"/>
      <c r="E92" s="2"/>
      <c r="F92" s="2"/>
      <c r="G92" s="1"/>
      <c r="H92" s="1"/>
      <c r="I92" s="9"/>
      <c r="J92" s="2"/>
      <c r="K92" s="1"/>
      <c r="L92" s="1"/>
      <c r="M92" s="1"/>
      <c r="N92" s="1"/>
      <c r="O92" s="1"/>
      <c r="P92" s="1"/>
      <c r="Q92" s="1"/>
      <c r="R92" s="1"/>
      <c r="S92" s="1"/>
      <c r="T92" s="1"/>
      <c r="U92" s="1"/>
      <c r="V92" s="1"/>
      <c r="W92" s="1"/>
      <c r="X92" s="5"/>
      <c r="Y92" s="6"/>
      <c r="Z92" s="2"/>
      <c r="AA92" s="3"/>
      <c r="AB92" s="3"/>
      <c r="AC92" s="3"/>
      <c r="AD92" s="3"/>
      <c r="AE92" s="3"/>
      <c r="AF92" s="3"/>
      <c r="AG92" s="3"/>
      <c r="AH92" s="3"/>
      <c r="AI92" s="3"/>
      <c r="AJ92" s="3"/>
      <c r="AK92" s="3"/>
      <c r="AL92" s="3"/>
      <c r="AM92" s="3"/>
      <c r="AN92" s="3"/>
    </row>
    <row r="93" spans="1:40" s="4" customFormat="1" ht="13" x14ac:dyDescent="0.25">
      <c r="A93" s="1"/>
      <c r="B93" s="1"/>
      <c r="C93" s="1"/>
      <c r="D93" s="1"/>
      <c r="E93" s="2"/>
      <c r="F93" s="2"/>
      <c r="G93" s="1"/>
      <c r="H93" s="1"/>
      <c r="I93" s="9"/>
      <c r="J93" s="2"/>
      <c r="K93" s="1"/>
      <c r="L93" s="1"/>
      <c r="M93" s="1"/>
      <c r="N93" s="1"/>
      <c r="O93" s="1"/>
      <c r="P93" s="1"/>
      <c r="Q93" s="1"/>
      <c r="R93" s="1"/>
      <c r="S93" s="1"/>
      <c r="T93" s="1"/>
      <c r="U93" s="1"/>
      <c r="V93" s="1"/>
      <c r="W93" s="1"/>
      <c r="X93" s="5"/>
      <c r="Y93" s="6"/>
      <c r="Z93" s="2"/>
      <c r="AA93" s="3"/>
      <c r="AB93" s="3"/>
      <c r="AC93" s="3"/>
      <c r="AD93" s="3"/>
      <c r="AE93" s="3"/>
      <c r="AF93" s="3"/>
      <c r="AG93" s="3"/>
      <c r="AH93" s="3"/>
      <c r="AI93" s="3"/>
      <c r="AJ93" s="3"/>
      <c r="AK93" s="3"/>
      <c r="AL93" s="3"/>
      <c r="AM93" s="3"/>
      <c r="AN93" s="3"/>
    </row>
    <row r="94" spans="1:40" s="4" customFormat="1" ht="13" x14ac:dyDescent="0.25">
      <c r="A94" s="1"/>
      <c r="B94" s="1"/>
      <c r="C94" s="1"/>
      <c r="D94" s="1"/>
      <c r="E94" s="2"/>
      <c r="F94" s="2"/>
      <c r="G94" s="1"/>
      <c r="H94" s="1"/>
      <c r="I94" s="9"/>
      <c r="J94" s="2"/>
      <c r="K94" s="1"/>
      <c r="L94" s="1"/>
      <c r="M94" s="1"/>
      <c r="N94" s="1"/>
      <c r="O94" s="1"/>
      <c r="P94" s="1"/>
      <c r="Q94" s="1"/>
      <c r="R94" s="1"/>
      <c r="S94" s="1"/>
      <c r="T94" s="1"/>
      <c r="U94" s="1"/>
      <c r="V94" s="1"/>
      <c r="W94" s="1"/>
      <c r="X94" s="5"/>
      <c r="Y94" s="6"/>
      <c r="Z94" s="2"/>
      <c r="AA94" s="3"/>
      <c r="AB94" s="3"/>
      <c r="AC94" s="3"/>
      <c r="AD94" s="3"/>
      <c r="AE94" s="3"/>
      <c r="AF94" s="3"/>
      <c r="AG94" s="3"/>
      <c r="AH94" s="3"/>
      <c r="AI94" s="3"/>
      <c r="AJ94" s="3"/>
      <c r="AK94" s="3"/>
      <c r="AL94" s="3"/>
      <c r="AM94" s="3"/>
      <c r="AN94" s="3"/>
    </row>
  </sheetData>
  <autoFilter ref="A1:Z56" xr:uid="{00000000-0001-0000-0200-000000000000}"/>
  <pageMargins left="0.511811024" right="0.511811024" top="0.78740157499999996" bottom="0.78740157499999996" header="0.31496062000000002" footer="0.3149606200000000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E918-21B4-4F9A-8507-70B27DBF418A}">
  <dimension ref="A1:C224"/>
  <sheetViews>
    <sheetView topLeftCell="A49" workbookViewId="0">
      <selection activeCell="G9" sqref="G9"/>
    </sheetView>
  </sheetViews>
  <sheetFormatPr defaultRowHeight="12.5" x14ac:dyDescent="0.25"/>
  <cols>
    <col min="1" max="1" width="27.1796875" bestFit="1" customWidth="1"/>
    <col min="2" max="2" width="9.54296875" bestFit="1" customWidth="1"/>
    <col min="3" max="3" width="16.81640625" bestFit="1" customWidth="1"/>
  </cols>
  <sheetData>
    <row r="1" spans="1:3" x14ac:dyDescent="0.25">
      <c r="A1" t="s">
        <v>257</v>
      </c>
      <c r="B1" t="s">
        <v>131</v>
      </c>
      <c r="C1" t="s">
        <v>131</v>
      </c>
    </row>
    <row r="2" spans="1:3" x14ac:dyDescent="0.25">
      <c r="A2" t="s">
        <v>258</v>
      </c>
      <c r="B2" t="s">
        <v>259</v>
      </c>
      <c r="C2" t="s">
        <v>260</v>
      </c>
    </row>
    <row r="3" spans="1:3" x14ac:dyDescent="0.25">
      <c r="A3" t="s">
        <v>261</v>
      </c>
      <c r="B3" t="s">
        <v>259</v>
      </c>
      <c r="C3" t="s">
        <v>260</v>
      </c>
    </row>
    <row r="4" spans="1:3" x14ac:dyDescent="0.25">
      <c r="A4" t="s">
        <v>262</v>
      </c>
      <c r="B4" t="s">
        <v>131</v>
      </c>
      <c r="C4" t="s">
        <v>131</v>
      </c>
    </row>
    <row r="5" spans="1:3" x14ac:dyDescent="0.25">
      <c r="A5" t="s">
        <v>263</v>
      </c>
      <c r="B5" t="s">
        <v>131</v>
      </c>
      <c r="C5" t="s">
        <v>131</v>
      </c>
    </row>
    <row r="6" spans="1:3" x14ac:dyDescent="0.25">
      <c r="A6" t="s">
        <v>264</v>
      </c>
      <c r="B6" t="s">
        <v>259</v>
      </c>
      <c r="C6" t="s">
        <v>260</v>
      </c>
    </row>
    <row r="7" spans="1:3" x14ac:dyDescent="0.25">
      <c r="A7" t="s">
        <v>265</v>
      </c>
      <c r="B7" t="s">
        <v>259</v>
      </c>
      <c r="C7" t="s">
        <v>260</v>
      </c>
    </row>
    <row r="8" spans="1:3" x14ac:dyDescent="0.25">
      <c r="A8" t="s">
        <v>266</v>
      </c>
      <c r="B8" t="s">
        <v>267</v>
      </c>
      <c r="C8" t="s">
        <v>267</v>
      </c>
    </row>
    <row r="9" spans="1:3" x14ac:dyDescent="0.25">
      <c r="A9" t="s">
        <v>268</v>
      </c>
      <c r="B9" t="s">
        <v>259</v>
      </c>
      <c r="C9" t="s">
        <v>260</v>
      </c>
    </row>
    <row r="10" spans="1:3" x14ac:dyDescent="0.25">
      <c r="A10" t="s">
        <v>269</v>
      </c>
      <c r="B10" t="s">
        <v>259</v>
      </c>
      <c r="C10" t="s">
        <v>260</v>
      </c>
    </row>
    <row r="11" spans="1:3" x14ac:dyDescent="0.25">
      <c r="A11" t="s">
        <v>270</v>
      </c>
      <c r="B11" t="s">
        <v>131</v>
      </c>
      <c r="C11" t="s">
        <v>131</v>
      </c>
    </row>
    <row r="12" spans="1:3" x14ac:dyDescent="0.25">
      <c r="A12" t="s">
        <v>271</v>
      </c>
      <c r="B12" t="s">
        <v>267</v>
      </c>
      <c r="C12" t="s">
        <v>267</v>
      </c>
    </row>
    <row r="13" spans="1:3" x14ac:dyDescent="0.25">
      <c r="A13" t="s">
        <v>272</v>
      </c>
      <c r="B13" t="s">
        <v>131</v>
      </c>
      <c r="C13" t="s">
        <v>131</v>
      </c>
    </row>
    <row r="14" spans="1:3" x14ac:dyDescent="0.25">
      <c r="A14" t="s">
        <v>273</v>
      </c>
      <c r="B14" t="s">
        <v>267</v>
      </c>
      <c r="C14" t="s">
        <v>267</v>
      </c>
    </row>
    <row r="15" spans="1:3" x14ac:dyDescent="0.25">
      <c r="A15" t="s">
        <v>274</v>
      </c>
      <c r="B15" t="s">
        <v>259</v>
      </c>
      <c r="C15" t="s">
        <v>260</v>
      </c>
    </row>
    <row r="16" spans="1:3" x14ac:dyDescent="0.25">
      <c r="A16" t="s">
        <v>275</v>
      </c>
      <c r="B16" t="s">
        <v>267</v>
      </c>
      <c r="C16" t="s">
        <v>267</v>
      </c>
    </row>
    <row r="17" spans="1:3" x14ac:dyDescent="0.25">
      <c r="A17" t="s">
        <v>276</v>
      </c>
      <c r="B17" t="s">
        <v>267</v>
      </c>
      <c r="C17" t="s">
        <v>267</v>
      </c>
    </row>
    <row r="18" spans="1:3" x14ac:dyDescent="0.25">
      <c r="A18" t="s">
        <v>277</v>
      </c>
      <c r="B18" t="s">
        <v>259</v>
      </c>
      <c r="C18" t="s">
        <v>260</v>
      </c>
    </row>
    <row r="19" spans="1:3" x14ac:dyDescent="0.25">
      <c r="A19" t="s">
        <v>278</v>
      </c>
      <c r="B19" t="s">
        <v>267</v>
      </c>
      <c r="C19" t="s">
        <v>267</v>
      </c>
    </row>
    <row r="20" spans="1:3" x14ac:dyDescent="0.25">
      <c r="A20" t="s">
        <v>279</v>
      </c>
      <c r="B20" t="s">
        <v>259</v>
      </c>
      <c r="C20" t="s">
        <v>260</v>
      </c>
    </row>
    <row r="21" spans="1:3" x14ac:dyDescent="0.25">
      <c r="A21" t="s">
        <v>280</v>
      </c>
      <c r="B21" t="s">
        <v>259</v>
      </c>
      <c r="C21" t="s">
        <v>260</v>
      </c>
    </row>
    <row r="22" spans="1:3" x14ac:dyDescent="0.25">
      <c r="A22" t="s">
        <v>281</v>
      </c>
      <c r="B22" t="s">
        <v>131</v>
      </c>
      <c r="C22" t="s">
        <v>131</v>
      </c>
    </row>
    <row r="23" spans="1:3" x14ac:dyDescent="0.25">
      <c r="A23" t="s">
        <v>282</v>
      </c>
      <c r="B23" t="s">
        <v>131</v>
      </c>
      <c r="C23" t="s">
        <v>131</v>
      </c>
    </row>
    <row r="24" spans="1:3" x14ac:dyDescent="0.25">
      <c r="A24" t="s">
        <v>283</v>
      </c>
      <c r="B24" t="s">
        <v>259</v>
      </c>
      <c r="C24" t="s">
        <v>260</v>
      </c>
    </row>
    <row r="25" spans="1:3" x14ac:dyDescent="0.25">
      <c r="A25" t="s">
        <v>284</v>
      </c>
      <c r="B25" t="s">
        <v>267</v>
      </c>
      <c r="C25" t="s">
        <v>267</v>
      </c>
    </row>
    <row r="26" spans="1:3" x14ac:dyDescent="0.25">
      <c r="A26" t="s">
        <v>285</v>
      </c>
      <c r="B26" t="s">
        <v>259</v>
      </c>
      <c r="C26" t="s">
        <v>260</v>
      </c>
    </row>
    <row r="27" spans="1:3" x14ac:dyDescent="0.25">
      <c r="A27" t="s">
        <v>286</v>
      </c>
      <c r="B27" t="s">
        <v>131</v>
      </c>
      <c r="C27" t="s">
        <v>131</v>
      </c>
    </row>
    <row r="28" spans="1:3" x14ac:dyDescent="0.25">
      <c r="A28" t="s">
        <v>287</v>
      </c>
      <c r="B28" t="s">
        <v>267</v>
      </c>
      <c r="C28" t="s">
        <v>267</v>
      </c>
    </row>
    <row r="29" spans="1:3" x14ac:dyDescent="0.25">
      <c r="A29" t="s">
        <v>288</v>
      </c>
      <c r="B29" t="s">
        <v>131</v>
      </c>
      <c r="C29" t="s">
        <v>131</v>
      </c>
    </row>
    <row r="30" spans="1:3" x14ac:dyDescent="0.25">
      <c r="A30" t="s">
        <v>289</v>
      </c>
      <c r="B30" t="s">
        <v>259</v>
      </c>
      <c r="C30" t="s">
        <v>260</v>
      </c>
    </row>
    <row r="31" spans="1:3" x14ac:dyDescent="0.25">
      <c r="A31" t="s">
        <v>255</v>
      </c>
      <c r="B31" t="s">
        <v>259</v>
      </c>
      <c r="C31" t="s">
        <v>260</v>
      </c>
    </row>
    <row r="32" spans="1:3" x14ac:dyDescent="0.25">
      <c r="A32" t="s">
        <v>290</v>
      </c>
      <c r="B32" t="s">
        <v>267</v>
      </c>
      <c r="C32" t="s">
        <v>267</v>
      </c>
    </row>
    <row r="33" spans="1:3" x14ac:dyDescent="0.25">
      <c r="A33" t="s">
        <v>291</v>
      </c>
      <c r="B33" t="s">
        <v>292</v>
      </c>
      <c r="C33" t="s">
        <v>260</v>
      </c>
    </row>
    <row r="34" spans="1:3" x14ac:dyDescent="0.25">
      <c r="A34" t="s">
        <v>293</v>
      </c>
      <c r="B34" t="s">
        <v>259</v>
      </c>
      <c r="C34" t="s">
        <v>260</v>
      </c>
    </row>
    <row r="35" spans="1:3" x14ac:dyDescent="0.25">
      <c r="A35" t="s">
        <v>294</v>
      </c>
      <c r="B35" t="s">
        <v>259</v>
      </c>
      <c r="C35" t="s">
        <v>260</v>
      </c>
    </row>
    <row r="36" spans="1:3" x14ac:dyDescent="0.25">
      <c r="A36" t="s">
        <v>295</v>
      </c>
      <c r="B36" t="s">
        <v>131</v>
      </c>
      <c r="C36" t="s">
        <v>131</v>
      </c>
    </row>
    <row r="37" spans="1:3" x14ac:dyDescent="0.25">
      <c r="A37" t="s">
        <v>296</v>
      </c>
      <c r="B37" t="s">
        <v>131</v>
      </c>
      <c r="C37" t="s">
        <v>131</v>
      </c>
    </row>
    <row r="38" spans="1:3" x14ac:dyDescent="0.25">
      <c r="A38" t="s">
        <v>297</v>
      </c>
      <c r="B38" t="s">
        <v>131</v>
      </c>
      <c r="C38" t="s">
        <v>131</v>
      </c>
    </row>
    <row r="39" spans="1:3" x14ac:dyDescent="0.25">
      <c r="A39" t="s">
        <v>298</v>
      </c>
      <c r="B39" t="s">
        <v>259</v>
      </c>
      <c r="C39" t="s">
        <v>260</v>
      </c>
    </row>
    <row r="40" spans="1:3" x14ac:dyDescent="0.25">
      <c r="A40" t="s">
        <v>299</v>
      </c>
      <c r="B40" t="s">
        <v>267</v>
      </c>
      <c r="C40" t="s">
        <v>267</v>
      </c>
    </row>
    <row r="41" spans="1:3" x14ac:dyDescent="0.25">
      <c r="A41" t="s">
        <v>300</v>
      </c>
      <c r="B41" t="s">
        <v>267</v>
      </c>
      <c r="C41" t="s">
        <v>267</v>
      </c>
    </row>
    <row r="42" spans="1:3" x14ac:dyDescent="0.25">
      <c r="A42" t="s">
        <v>301</v>
      </c>
      <c r="B42" t="s">
        <v>259</v>
      </c>
      <c r="C42" t="s">
        <v>260</v>
      </c>
    </row>
    <row r="43" spans="1:3" x14ac:dyDescent="0.25">
      <c r="A43" t="s">
        <v>302</v>
      </c>
      <c r="B43" t="s">
        <v>131</v>
      </c>
      <c r="C43" t="s">
        <v>131</v>
      </c>
    </row>
    <row r="44" spans="1:3" x14ac:dyDescent="0.25">
      <c r="A44" t="s">
        <v>303</v>
      </c>
      <c r="B44" t="s">
        <v>292</v>
      </c>
      <c r="C44" t="s">
        <v>260</v>
      </c>
    </row>
    <row r="45" spans="1:3" x14ac:dyDescent="0.25">
      <c r="A45" t="s">
        <v>304</v>
      </c>
      <c r="B45" t="s">
        <v>131</v>
      </c>
      <c r="C45" t="s">
        <v>131</v>
      </c>
    </row>
    <row r="46" spans="1:3" x14ac:dyDescent="0.25">
      <c r="A46" t="s">
        <v>305</v>
      </c>
      <c r="B46" t="s">
        <v>259</v>
      </c>
      <c r="C46" t="s">
        <v>260</v>
      </c>
    </row>
    <row r="47" spans="1:3" x14ac:dyDescent="0.25">
      <c r="A47" t="s">
        <v>306</v>
      </c>
      <c r="B47" t="s">
        <v>292</v>
      </c>
      <c r="C47" t="s">
        <v>260</v>
      </c>
    </row>
    <row r="48" spans="1:3" x14ac:dyDescent="0.25">
      <c r="A48" t="s">
        <v>256</v>
      </c>
      <c r="B48" t="s">
        <v>292</v>
      </c>
      <c r="C48" t="s">
        <v>260</v>
      </c>
    </row>
    <row r="49" spans="1:3" x14ac:dyDescent="0.25">
      <c r="A49" t="s">
        <v>307</v>
      </c>
      <c r="B49" t="s">
        <v>259</v>
      </c>
      <c r="C49" t="s">
        <v>260</v>
      </c>
    </row>
    <row r="50" spans="1:3" x14ac:dyDescent="0.25">
      <c r="A50" t="s">
        <v>308</v>
      </c>
      <c r="B50" t="s">
        <v>292</v>
      </c>
      <c r="C50" t="s">
        <v>260</v>
      </c>
    </row>
    <row r="51" spans="1:3" x14ac:dyDescent="0.25">
      <c r="A51" t="s">
        <v>309</v>
      </c>
      <c r="B51" t="s">
        <v>259</v>
      </c>
      <c r="C51" t="s">
        <v>260</v>
      </c>
    </row>
    <row r="52" spans="1:3" x14ac:dyDescent="0.25">
      <c r="A52" t="s">
        <v>310</v>
      </c>
      <c r="B52" t="s">
        <v>267</v>
      </c>
      <c r="C52" t="s">
        <v>267</v>
      </c>
    </row>
    <row r="53" spans="1:3" x14ac:dyDescent="0.25">
      <c r="A53" t="s">
        <v>311</v>
      </c>
      <c r="B53" t="s">
        <v>131</v>
      </c>
      <c r="C53" t="s">
        <v>131</v>
      </c>
    </row>
    <row r="54" spans="1:3" x14ac:dyDescent="0.25">
      <c r="A54" t="s">
        <v>312</v>
      </c>
      <c r="B54" t="s">
        <v>131</v>
      </c>
      <c r="C54" t="s">
        <v>131</v>
      </c>
    </row>
    <row r="55" spans="1:3" x14ac:dyDescent="0.25">
      <c r="A55" t="s">
        <v>313</v>
      </c>
      <c r="B55" t="s">
        <v>131</v>
      </c>
      <c r="C55" t="s">
        <v>131</v>
      </c>
    </row>
    <row r="56" spans="1:3" x14ac:dyDescent="0.25">
      <c r="A56" t="s">
        <v>314</v>
      </c>
      <c r="B56" t="s">
        <v>267</v>
      </c>
      <c r="C56" t="s">
        <v>267</v>
      </c>
    </row>
    <row r="57" spans="1:3" x14ac:dyDescent="0.25">
      <c r="A57" t="s">
        <v>315</v>
      </c>
      <c r="B57" t="s">
        <v>267</v>
      </c>
      <c r="C57" t="s">
        <v>267</v>
      </c>
    </row>
    <row r="58" spans="1:3" x14ac:dyDescent="0.25">
      <c r="A58" t="s">
        <v>316</v>
      </c>
      <c r="B58" t="s">
        <v>267</v>
      </c>
      <c r="C58" t="s">
        <v>267</v>
      </c>
    </row>
    <row r="59" spans="1:3" x14ac:dyDescent="0.25">
      <c r="A59" t="s">
        <v>317</v>
      </c>
      <c r="B59" t="s">
        <v>267</v>
      </c>
      <c r="C59" t="s">
        <v>267</v>
      </c>
    </row>
    <row r="60" spans="1:3" x14ac:dyDescent="0.25">
      <c r="A60" t="s">
        <v>318</v>
      </c>
      <c r="B60" t="s">
        <v>267</v>
      </c>
      <c r="C60" t="s">
        <v>267</v>
      </c>
    </row>
    <row r="61" spans="1:3" x14ac:dyDescent="0.25">
      <c r="A61" t="s">
        <v>319</v>
      </c>
      <c r="B61" t="s">
        <v>131</v>
      </c>
      <c r="C61" t="s">
        <v>131</v>
      </c>
    </row>
    <row r="62" spans="1:3" x14ac:dyDescent="0.25">
      <c r="A62" t="s">
        <v>320</v>
      </c>
      <c r="B62" t="s">
        <v>259</v>
      </c>
      <c r="C62" t="s">
        <v>260</v>
      </c>
    </row>
    <row r="63" spans="1:3" x14ac:dyDescent="0.25">
      <c r="A63" t="s">
        <v>321</v>
      </c>
      <c r="B63" t="s">
        <v>131</v>
      </c>
      <c r="C63" t="s">
        <v>131</v>
      </c>
    </row>
    <row r="64" spans="1:3" x14ac:dyDescent="0.25">
      <c r="A64" t="s">
        <v>322</v>
      </c>
      <c r="B64" t="s">
        <v>131</v>
      </c>
      <c r="C64" t="s">
        <v>131</v>
      </c>
    </row>
    <row r="65" spans="1:3" x14ac:dyDescent="0.25">
      <c r="A65" t="s">
        <v>323</v>
      </c>
      <c r="B65" t="s">
        <v>259</v>
      </c>
      <c r="C65" t="s">
        <v>260</v>
      </c>
    </row>
    <row r="66" spans="1:3" x14ac:dyDescent="0.25">
      <c r="A66" t="s">
        <v>324</v>
      </c>
      <c r="B66" t="s">
        <v>131</v>
      </c>
      <c r="C66" t="s">
        <v>131</v>
      </c>
    </row>
    <row r="67" spans="1:3" x14ac:dyDescent="0.25">
      <c r="A67" t="s">
        <v>325</v>
      </c>
      <c r="B67" t="s">
        <v>267</v>
      </c>
      <c r="C67" t="s">
        <v>267</v>
      </c>
    </row>
    <row r="68" spans="1:3" x14ac:dyDescent="0.25">
      <c r="A68" t="s">
        <v>326</v>
      </c>
      <c r="B68" t="s">
        <v>259</v>
      </c>
      <c r="C68" t="s">
        <v>260</v>
      </c>
    </row>
    <row r="69" spans="1:3" x14ac:dyDescent="0.25">
      <c r="A69" t="s">
        <v>327</v>
      </c>
      <c r="B69" t="s">
        <v>131</v>
      </c>
      <c r="C69" t="s">
        <v>131</v>
      </c>
    </row>
    <row r="70" spans="1:3" x14ac:dyDescent="0.25">
      <c r="A70" t="s">
        <v>328</v>
      </c>
      <c r="B70" t="s">
        <v>267</v>
      </c>
      <c r="C70" t="s">
        <v>267</v>
      </c>
    </row>
    <row r="71" spans="1:3" x14ac:dyDescent="0.25">
      <c r="A71" t="s">
        <v>329</v>
      </c>
      <c r="B71" t="s">
        <v>267</v>
      </c>
      <c r="C71" t="s">
        <v>267</v>
      </c>
    </row>
    <row r="72" spans="1:3" x14ac:dyDescent="0.25">
      <c r="A72" t="s">
        <v>330</v>
      </c>
      <c r="B72" t="s">
        <v>131</v>
      </c>
      <c r="C72" t="s">
        <v>131</v>
      </c>
    </row>
    <row r="73" spans="1:3" x14ac:dyDescent="0.25">
      <c r="A73" t="s">
        <v>331</v>
      </c>
      <c r="B73" t="s">
        <v>267</v>
      </c>
      <c r="C73" t="s">
        <v>267</v>
      </c>
    </row>
    <row r="74" spans="1:3" x14ac:dyDescent="0.25">
      <c r="A74" t="s">
        <v>332</v>
      </c>
      <c r="B74" t="s">
        <v>131</v>
      </c>
      <c r="C74" t="s">
        <v>131</v>
      </c>
    </row>
    <row r="75" spans="1:3" x14ac:dyDescent="0.25">
      <c r="A75" t="s">
        <v>333</v>
      </c>
      <c r="B75" t="s">
        <v>131</v>
      </c>
      <c r="C75" t="s">
        <v>131</v>
      </c>
    </row>
    <row r="76" spans="1:3" x14ac:dyDescent="0.25">
      <c r="A76" t="s">
        <v>334</v>
      </c>
      <c r="B76" t="s">
        <v>131</v>
      </c>
      <c r="C76" t="s">
        <v>131</v>
      </c>
    </row>
    <row r="77" spans="1:3" x14ac:dyDescent="0.25">
      <c r="A77" t="s">
        <v>335</v>
      </c>
      <c r="B77" t="s">
        <v>131</v>
      </c>
      <c r="C77" t="s">
        <v>131</v>
      </c>
    </row>
    <row r="78" spans="1:3" x14ac:dyDescent="0.25">
      <c r="A78" t="s">
        <v>336</v>
      </c>
      <c r="B78" t="s">
        <v>267</v>
      </c>
      <c r="C78" t="s">
        <v>267</v>
      </c>
    </row>
    <row r="79" spans="1:3" x14ac:dyDescent="0.25">
      <c r="A79" t="s">
        <v>337</v>
      </c>
      <c r="B79" t="s">
        <v>267</v>
      </c>
      <c r="C79" t="s">
        <v>267</v>
      </c>
    </row>
    <row r="80" spans="1:3" x14ac:dyDescent="0.25">
      <c r="A80" t="s">
        <v>338</v>
      </c>
      <c r="B80" t="s">
        <v>131</v>
      </c>
      <c r="C80" t="s">
        <v>131</v>
      </c>
    </row>
    <row r="81" spans="1:3" x14ac:dyDescent="0.25">
      <c r="A81" t="s">
        <v>339</v>
      </c>
      <c r="B81" t="s">
        <v>259</v>
      </c>
      <c r="C81" t="s">
        <v>260</v>
      </c>
    </row>
    <row r="82" spans="1:3" x14ac:dyDescent="0.25">
      <c r="A82" t="s">
        <v>340</v>
      </c>
      <c r="B82" t="s">
        <v>292</v>
      </c>
      <c r="C82" t="s">
        <v>260</v>
      </c>
    </row>
    <row r="83" spans="1:3" x14ac:dyDescent="0.25">
      <c r="A83" t="s">
        <v>341</v>
      </c>
      <c r="B83" t="s">
        <v>131</v>
      </c>
      <c r="C83" t="s">
        <v>131</v>
      </c>
    </row>
    <row r="84" spans="1:3" x14ac:dyDescent="0.25">
      <c r="A84" t="s">
        <v>342</v>
      </c>
      <c r="B84" t="s">
        <v>131</v>
      </c>
      <c r="C84" t="s">
        <v>131</v>
      </c>
    </row>
    <row r="85" spans="1:3" x14ac:dyDescent="0.25">
      <c r="A85" t="s">
        <v>343</v>
      </c>
      <c r="B85" t="s">
        <v>131</v>
      </c>
      <c r="C85" t="s">
        <v>131</v>
      </c>
    </row>
    <row r="86" spans="1:3" x14ac:dyDescent="0.25">
      <c r="A86" t="s">
        <v>344</v>
      </c>
      <c r="B86" t="s">
        <v>131</v>
      </c>
      <c r="C86" t="s">
        <v>131</v>
      </c>
    </row>
    <row r="87" spans="1:3" x14ac:dyDescent="0.25">
      <c r="A87" t="s">
        <v>345</v>
      </c>
      <c r="B87" t="s">
        <v>267</v>
      </c>
      <c r="C87" t="s">
        <v>267</v>
      </c>
    </row>
    <row r="88" spans="1:3" x14ac:dyDescent="0.25">
      <c r="A88" t="s">
        <v>346</v>
      </c>
      <c r="B88" t="s">
        <v>131</v>
      </c>
      <c r="C88" t="s">
        <v>131</v>
      </c>
    </row>
    <row r="89" spans="1:3" x14ac:dyDescent="0.25">
      <c r="A89" t="s">
        <v>254</v>
      </c>
      <c r="B89" t="s">
        <v>131</v>
      </c>
      <c r="C89" t="s">
        <v>131</v>
      </c>
    </row>
    <row r="90" spans="1:3" x14ac:dyDescent="0.25">
      <c r="A90" t="s">
        <v>347</v>
      </c>
      <c r="B90" t="s">
        <v>259</v>
      </c>
      <c r="C90" t="s">
        <v>260</v>
      </c>
    </row>
    <row r="91" spans="1:3" x14ac:dyDescent="0.25">
      <c r="A91" t="s">
        <v>348</v>
      </c>
      <c r="B91" t="s">
        <v>259</v>
      </c>
      <c r="C91" t="s">
        <v>260</v>
      </c>
    </row>
    <row r="92" spans="1:3" x14ac:dyDescent="0.25">
      <c r="A92" t="s">
        <v>349</v>
      </c>
      <c r="B92" t="s">
        <v>267</v>
      </c>
      <c r="C92" t="s">
        <v>267</v>
      </c>
    </row>
    <row r="93" spans="1:3" x14ac:dyDescent="0.25">
      <c r="A93" t="s">
        <v>350</v>
      </c>
      <c r="B93" t="s">
        <v>131</v>
      </c>
      <c r="C93" t="s">
        <v>131</v>
      </c>
    </row>
    <row r="94" spans="1:3" x14ac:dyDescent="0.25">
      <c r="A94" t="s">
        <v>351</v>
      </c>
      <c r="B94" t="s">
        <v>259</v>
      </c>
      <c r="C94" t="s">
        <v>260</v>
      </c>
    </row>
    <row r="95" spans="1:3" x14ac:dyDescent="0.25">
      <c r="A95" t="s">
        <v>352</v>
      </c>
      <c r="B95" t="s">
        <v>259</v>
      </c>
      <c r="C95" t="s">
        <v>260</v>
      </c>
    </row>
    <row r="96" spans="1:3" x14ac:dyDescent="0.25">
      <c r="A96" t="s">
        <v>353</v>
      </c>
      <c r="B96" t="s">
        <v>259</v>
      </c>
      <c r="C96" t="s">
        <v>260</v>
      </c>
    </row>
    <row r="97" spans="1:3" x14ac:dyDescent="0.25">
      <c r="A97" t="s">
        <v>354</v>
      </c>
      <c r="B97" t="s">
        <v>267</v>
      </c>
      <c r="C97" t="s">
        <v>267</v>
      </c>
    </row>
    <row r="98" spans="1:3" x14ac:dyDescent="0.25">
      <c r="A98" t="s">
        <v>355</v>
      </c>
      <c r="B98" t="s">
        <v>131</v>
      </c>
      <c r="C98" t="s">
        <v>131</v>
      </c>
    </row>
    <row r="99" spans="1:3" x14ac:dyDescent="0.25">
      <c r="A99" t="s">
        <v>356</v>
      </c>
      <c r="B99" t="s">
        <v>259</v>
      </c>
      <c r="C99" t="s">
        <v>260</v>
      </c>
    </row>
    <row r="100" spans="1:3" x14ac:dyDescent="0.25">
      <c r="A100" t="s">
        <v>357</v>
      </c>
      <c r="B100" t="s">
        <v>259</v>
      </c>
      <c r="C100" t="s">
        <v>260</v>
      </c>
    </row>
    <row r="101" spans="1:3" x14ac:dyDescent="0.25">
      <c r="A101" t="s">
        <v>358</v>
      </c>
      <c r="B101" t="s">
        <v>131</v>
      </c>
      <c r="C101" t="s">
        <v>131</v>
      </c>
    </row>
    <row r="102" spans="1:3" x14ac:dyDescent="0.25">
      <c r="A102" t="s">
        <v>359</v>
      </c>
      <c r="B102" t="s">
        <v>259</v>
      </c>
      <c r="C102" t="s">
        <v>260</v>
      </c>
    </row>
    <row r="103" spans="1:3" x14ac:dyDescent="0.25">
      <c r="A103" t="s">
        <v>360</v>
      </c>
      <c r="B103" t="s">
        <v>131</v>
      </c>
      <c r="C103" t="s">
        <v>131</v>
      </c>
    </row>
    <row r="104" spans="1:3" x14ac:dyDescent="0.25">
      <c r="A104" t="s">
        <v>361</v>
      </c>
      <c r="B104" t="s">
        <v>267</v>
      </c>
      <c r="C104" t="s">
        <v>267</v>
      </c>
    </row>
    <row r="105" spans="1:3" x14ac:dyDescent="0.25">
      <c r="A105" t="s">
        <v>362</v>
      </c>
      <c r="B105" t="s">
        <v>292</v>
      </c>
      <c r="C105" t="s">
        <v>260</v>
      </c>
    </row>
    <row r="106" spans="1:3" x14ac:dyDescent="0.25">
      <c r="A106" t="s">
        <v>363</v>
      </c>
      <c r="B106" t="s">
        <v>259</v>
      </c>
      <c r="C106" t="s">
        <v>260</v>
      </c>
    </row>
    <row r="107" spans="1:3" x14ac:dyDescent="0.25">
      <c r="A107" t="s">
        <v>364</v>
      </c>
      <c r="B107" t="s">
        <v>267</v>
      </c>
      <c r="C107" t="s">
        <v>267</v>
      </c>
    </row>
    <row r="108" spans="1:3" x14ac:dyDescent="0.25">
      <c r="A108" t="s">
        <v>365</v>
      </c>
      <c r="B108" t="s">
        <v>267</v>
      </c>
      <c r="C108" t="s">
        <v>267</v>
      </c>
    </row>
    <row r="109" spans="1:3" x14ac:dyDescent="0.25">
      <c r="A109" t="s">
        <v>366</v>
      </c>
      <c r="B109" t="s">
        <v>259</v>
      </c>
      <c r="C109" t="s">
        <v>260</v>
      </c>
    </row>
    <row r="110" spans="1:3" x14ac:dyDescent="0.25">
      <c r="A110" t="s">
        <v>367</v>
      </c>
      <c r="B110" t="s">
        <v>259</v>
      </c>
      <c r="C110" t="s">
        <v>260</v>
      </c>
    </row>
    <row r="111" spans="1:3" x14ac:dyDescent="0.25">
      <c r="A111" t="s">
        <v>368</v>
      </c>
      <c r="B111" t="s">
        <v>259</v>
      </c>
      <c r="C111" t="s">
        <v>260</v>
      </c>
    </row>
    <row r="112" spans="1:3" x14ac:dyDescent="0.25">
      <c r="A112" t="s">
        <v>369</v>
      </c>
      <c r="B112" t="s">
        <v>259</v>
      </c>
      <c r="C112" t="s">
        <v>260</v>
      </c>
    </row>
    <row r="113" spans="1:3" x14ac:dyDescent="0.25">
      <c r="A113" t="s">
        <v>370</v>
      </c>
      <c r="B113" t="s">
        <v>131</v>
      </c>
      <c r="C113" t="s">
        <v>131</v>
      </c>
    </row>
    <row r="114" spans="1:3" x14ac:dyDescent="0.25">
      <c r="A114" t="s">
        <v>371</v>
      </c>
      <c r="B114" t="s">
        <v>267</v>
      </c>
      <c r="C114" t="s">
        <v>267</v>
      </c>
    </row>
    <row r="115" spans="1:3" x14ac:dyDescent="0.25">
      <c r="A115" t="s">
        <v>372</v>
      </c>
      <c r="B115" t="s">
        <v>259</v>
      </c>
      <c r="C115" t="s">
        <v>260</v>
      </c>
    </row>
    <row r="116" spans="1:3" x14ac:dyDescent="0.25">
      <c r="A116" t="s">
        <v>373</v>
      </c>
      <c r="B116" t="s">
        <v>292</v>
      </c>
      <c r="C116" t="s">
        <v>260</v>
      </c>
    </row>
    <row r="117" spans="1:3" x14ac:dyDescent="0.25">
      <c r="A117" t="s">
        <v>374</v>
      </c>
      <c r="B117" t="s">
        <v>267</v>
      </c>
      <c r="C117" t="s">
        <v>267</v>
      </c>
    </row>
    <row r="118" spans="1:3" x14ac:dyDescent="0.25">
      <c r="A118" t="s">
        <v>375</v>
      </c>
      <c r="B118" t="s">
        <v>259</v>
      </c>
      <c r="C118" t="s">
        <v>260</v>
      </c>
    </row>
    <row r="119" spans="1:3" x14ac:dyDescent="0.25">
      <c r="A119" t="s">
        <v>376</v>
      </c>
      <c r="B119" t="s">
        <v>259</v>
      </c>
      <c r="C119" t="s">
        <v>260</v>
      </c>
    </row>
    <row r="120" spans="1:3" x14ac:dyDescent="0.25">
      <c r="A120" t="s">
        <v>377</v>
      </c>
      <c r="B120" t="s">
        <v>259</v>
      </c>
      <c r="C120" t="s">
        <v>260</v>
      </c>
    </row>
    <row r="121" spans="1:3" x14ac:dyDescent="0.25">
      <c r="A121" t="s">
        <v>378</v>
      </c>
      <c r="B121" t="s">
        <v>267</v>
      </c>
      <c r="C121" t="s">
        <v>267</v>
      </c>
    </row>
    <row r="122" spans="1:3" x14ac:dyDescent="0.25">
      <c r="A122" t="s">
        <v>379</v>
      </c>
      <c r="B122" t="s">
        <v>131</v>
      </c>
      <c r="C122" t="s">
        <v>131</v>
      </c>
    </row>
    <row r="123" spans="1:3" x14ac:dyDescent="0.25">
      <c r="A123" t="s">
        <v>380</v>
      </c>
      <c r="B123" t="s">
        <v>131</v>
      </c>
      <c r="C123" t="s">
        <v>131</v>
      </c>
    </row>
    <row r="124" spans="1:3" x14ac:dyDescent="0.25">
      <c r="A124" t="s">
        <v>381</v>
      </c>
      <c r="B124" t="s">
        <v>259</v>
      </c>
      <c r="C124" t="s">
        <v>260</v>
      </c>
    </row>
    <row r="125" spans="1:3" x14ac:dyDescent="0.25">
      <c r="A125" t="s">
        <v>382</v>
      </c>
      <c r="B125" t="s">
        <v>131</v>
      </c>
      <c r="C125" t="s">
        <v>131</v>
      </c>
    </row>
    <row r="126" spans="1:3" x14ac:dyDescent="0.25">
      <c r="A126" t="s">
        <v>383</v>
      </c>
      <c r="B126" t="s">
        <v>267</v>
      </c>
      <c r="C126" t="s">
        <v>267</v>
      </c>
    </row>
    <row r="127" spans="1:3" x14ac:dyDescent="0.25">
      <c r="A127" t="s">
        <v>384</v>
      </c>
      <c r="B127" t="s">
        <v>267</v>
      </c>
      <c r="C127" t="s">
        <v>267</v>
      </c>
    </row>
    <row r="128" spans="1:3" x14ac:dyDescent="0.25">
      <c r="A128" t="s">
        <v>385</v>
      </c>
      <c r="B128" t="s">
        <v>267</v>
      </c>
      <c r="C128" t="s">
        <v>267</v>
      </c>
    </row>
    <row r="129" spans="1:3" x14ac:dyDescent="0.25">
      <c r="A129" t="s">
        <v>386</v>
      </c>
      <c r="B129" t="s">
        <v>259</v>
      </c>
      <c r="C129" t="s">
        <v>260</v>
      </c>
    </row>
    <row r="130" spans="1:3" x14ac:dyDescent="0.25">
      <c r="A130" t="s">
        <v>387</v>
      </c>
      <c r="B130" t="s">
        <v>131</v>
      </c>
      <c r="C130" t="s">
        <v>131</v>
      </c>
    </row>
    <row r="131" spans="1:3" x14ac:dyDescent="0.25">
      <c r="A131" t="s">
        <v>388</v>
      </c>
      <c r="B131" t="s">
        <v>267</v>
      </c>
      <c r="C131" t="s">
        <v>267</v>
      </c>
    </row>
    <row r="132" spans="1:3" x14ac:dyDescent="0.25">
      <c r="A132" t="s">
        <v>389</v>
      </c>
      <c r="B132" t="s">
        <v>292</v>
      </c>
      <c r="C132" t="s">
        <v>260</v>
      </c>
    </row>
    <row r="133" spans="1:3" x14ac:dyDescent="0.25">
      <c r="A133" t="s">
        <v>390</v>
      </c>
      <c r="B133" t="s">
        <v>259</v>
      </c>
      <c r="C133" t="s">
        <v>260</v>
      </c>
    </row>
    <row r="134" spans="1:3" x14ac:dyDescent="0.25">
      <c r="A134" t="s">
        <v>391</v>
      </c>
      <c r="B134" t="s">
        <v>131</v>
      </c>
      <c r="C134" t="s">
        <v>131</v>
      </c>
    </row>
    <row r="135" spans="1:3" x14ac:dyDescent="0.25">
      <c r="A135" t="s">
        <v>392</v>
      </c>
      <c r="B135" t="s">
        <v>131</v>
      </c>
      <c r="C135" t="s">
        <v>131</v>
      </c>
    </row>
    <row r="136" spans="1:3" x14ac:dyDescent="0.25">
      <c r="A136" t="s">
        <v>393</v>
      </c>
      <c r="B136" t="s">
        <v>267</v>
      </c>
      <c r="C136" t="s">
        <v>267</v>
      </c>
    </row>
    <row r="137" spans="1:3" x14ac:dyDescent="0.25">
      <c r="A137" t="s">
        <v>394</v>
      </c>
      <c r="B137" t="s">
        <v>259</v>
      </c>
      <c r="C137" t="s">
        <v>260</v>
      </c>
    </row>
    <row r="138" spans="1:3" x14ac:dyDescent="0.25">
      <c r="A138" t="s">
        <v>395</v>
      </c>
      <c r="B138" t="s">
        <v>267</v>
      </c>
      <c r="C138" t="s">
        <v>267</v>
      </c>
    </row>
    <row r="139" spans="1:3" x14ac:dyDescent="0.25">
      <c r="A139" t="s">
        <v>396</v>
      </c>
      <c r="B139" t="s">
        <v>131</v>
      </c>
      <c r="C139" t="s">
        <v>131</v>
      </c>
    </row>
    <row r="140" spans="1:3" x14ac:dyDescent="0.25">
      <c r="A140" t="s">
        <v>397</v>
      </c>
      <c r="B140" t="s">
        <v>131</v>
      </c>
      <c r="C140" t="s">
        <v>131</v>
      </c>
    </row>
    <row r="141" spans="1:3" x14ac:dyDescent="0.25">
      <c r="A141" t="s">
        <v>398</v>
      </c>
      <c r="B141" t="s">
        <v>131</v>
      </c>
      <c r="C141" t="s">
        <v>131</v>
      </c>
    </row>
    <row r="142" spans="1:3" x14ac:dyDescent="0.25">
      <c r="A142" t="s">
        <v>399</v>
      </c>
      <c r="B142" t="s">
        <v>259</v>
      </c>
      <c r="C142" t="s">
        <v>260</v>
      </c>
    </row>
    <row r="143" spans="1:3" x14ac:dyDescent="0.25">
      <c r="A143" t="s">
        <v>400</v>
      </c>
      <c r="B143" t="s">
        <v>259</v>
      </c>
      <c r="C143" t="s">
        <v>260</v>
      </c>
    </row>
    <row r="144" spans="1:3" x14ac:dyDescent="0.25">
      <c r="A144" t="s">
        <v>401</v>
      </c>
      <c r="B144" t="s">
        <v>259</v>
      </c>
      <c r="C144" t="s">
        <v>260</v>
      </c>
    </row>
    <row r="145" spans="1:3" x14ac:dyDescent="0.25">
      <c r="A145" t="s">
        <v>402</v>
      </c>
      <c r="B145" t="s">
        <v>267</v>
      </c>
      <c r="C145" t="s">
        <v>267</v>
      </c>
    </row>
    <row r="146" spans="1:3" x14ac:dyDescent="0.25">
      <c r="A146" t="s">
        <v>403</v>
      </c>
      <c r="B146" t="s">
        <v>131</v>
      </c>
      <c r="C146" t="s">
        <v>131</v>
      </c>
    </row>
    <row r="147" spans="1:3" x14ac:dyDescent="0.25">
      <c r="A147" t="s">
        <v>404</v>
      </c>
      <c r="B147" t="s">
        <v>131</v>
      </c>
      <c r="C147" t="s">
        <v>131</v>
      </c>
    </row>
    <row r="148" spans="1:3" x14ac:dyDescent="0.25">
      <c r="A148" t="s">
        <v>405</v>
      </c>
      <c r="B148" t="s">
        <v>267</v>
      </c>
      <c r="C148" t="s">
        <v>267</v>
      </c>
    </row>
    <row r="149" spans="1:3" x14ac:dyDescent="0.25">
      <c r="A149" t="s">
        <v>406</v>
      </c>
      <c r="B149" t="s">
        <v>259</v>
      </c>
      <c r="C149" t="s">
        <v>260</v>
      </c>
    </row>
    <row r="150" spans="1:3" x14ac:dyDescent="0.25">
      <c r="A150" t="s">
        <v>407</v>
      </c>
      <c r="B150" t="s">
        <v>267</v>
      </c>
      <c r="C150" t="s">
        <v>267</v>
      </c>
    </row>
    <row r="151" spans="1:3" x14ac:dyDescent="0.25">
      <c r="A151" t="s">
        <v>408</v>
      </c>
      <c r="B151" t="s">
        <v>267</v>
      </c>
      <c r="C151" t="s">
        <v>267</v>
      </c>
    </row>
    <row r="152" spans="1:3" x14ac:dyDescent="0.25">
      <c r="A152" t="s">
        <v>409</v>
      </c>
      <c r="B152" t="s">
        <v>267</v>
      </c>
      <c r="C152" t="s">
        <v>267</v>
      </c>
    </row>
    <row r="153" spans="1:3" x14ac:dyDescent="0.25">
      <c r="A153" t="s">
        <v>410</v>
      </c>
      <c r="B153" t="s">
        <v>267</v>
      </c>
      <c r="C153" t="s">
        <v>267</v>
      </c>
    </row>
    <row r="154" spans="1:3" x14ac:dyDescent="0.25">
      <c r="A154" t="s">
        <v>411</v>
      </c>
      <c r="B154" t="s">
        <v>131</v>
      </c>
      <c r="C154" t="s">
        <v>131</v>
      </c>
    </row>
    <row r="155" spans="1:3" x14ac:dyDescent="0.25">
      <c r="A155" t="s">
        <v>412</v>
      </c>
      <c r="B155" t="s">
        <v>267</v>
      </c>
      <c r="C155" t="s">
        <v>267</v>
      </c>
    </row>
    <row r="156" spans="1:3" x14ac:dyDescent="0.25">
      <c r="A156" t="s">
        <v>413</v>
      </c>
      <c r="B156" t="s">
        <v>267</v>
      </c>
      <c r="C156" t="s">
        <v>267</v>
      </c>
    </row>
    <row r="157" spans="1:3" x14ac:dyDescent="0.25">
      <c r="A157" t="s">
        <v>414</v>
      </c>
      <c r="B157" t="s">
        <v>131</v>
      </c>
      <c r="C157" t="s">
        <v>131</v>
      </c>
    </row>
    <row r="158" spans="1:3" x14ac:dyDescent="0.25">
      <c r="A158" t="s">
        <v>415</v>
      </c>
      <c r="B158" t="s">
        <v>131</v>
      </c>
      <c r="C158" t="s">
        <v>131</v>
      </c>
    </row>
    <row r="159" spans="1:3" x14ac:dyDescent="0.25">
      <c r="A159" t="s">
        <v>416</v>
      </c>
      <c r="B159" t="s">
        <v>131</v>
      </c>
      <c r="C159" t="s">
        <v>131</v>
      </c>
    </row>
    <row r="160" spans="1:3" x14ac:dyDescent="0.25">
      <c r="A160" t="s">
        <v>417</v>
      </c>
      <c r="B160" t="s">
        <v>259</v>
      </c>
      <c r="C160" t="s">
        <v>260</v>
      </c>
    </row>
    <row r="161" spans="1:3" x14ac:dyDescent="0.25">
      <c r="A161" t="s">
        <v>418</v>
      </c>
      <c r="B161" t="s">
        <v>131</v>
      </c>
      <c r="C161" t="s">
        <v>131</v>
      </c>
    </row>
    <row r="162" spans="1:3" x14ac:dyDescent="0.25">
      <c r="A162" t="s">
        <v>419</v>
      </c>
      <c r="B162" t="s">
        <v>131</v>
      </c>
      <c r="C162" t="s">
        <v>131</v>
      </c>
    </row>
    <row r="163" spans="1:3" x14ac:dyDescent="0.25">
      <c r="A163" t="s">
        <v>420</v>
      </c>
      <c r="B163" t="s">
        <v>131</v>
      </c>
      <c r="C163" t="s">
        <v>131</v>
      </c>
    </row>
    <row r="164" spans="1:3" x14ac:dyDescent="0.25">
      <c r="A164" t="s">
        <v>421</v>
      </c>
      <c r="B164" t="s">
        <v>131</v>
      </c>
      <c r="C164" t="s">
        <v>131</v>
      </c>
    </row>
    <row r="165" spans="1:3" x14ac:dyDescent="0.25">
      <c r="A165" t="s">
        <v>422</v>
      </c>
      <c r="B165" t="s">
        <v>131</v>
      </c>
      <c r="C165" t="s">
        <v>131</v>
      </c>
    </row>
    <row r="166" spans="1:3" x14ac:dyDescent="0.25">
      <c r="A166" t="s">
        <v>423</v>
      </c>
      <c r="B166" t="s">
        <v>259</v>
      </c>
      <c r="C166" t="s">
        <v>260</v>
      </c>
    </row>
    <row r="167" spans="1:3" x14ac:dyDescent="0.25">
      <c r="A167" t="s">
        <v>424</v>
      </c>
      <c r="B167" t="s">
        <v>131</v>
      </c>
      <c r="C167" t="s">
        <v>131</v>
      </c>
    </row>
    <row r="168" spans="1:3" x14ac:dyDescent="0.25">
      <c r="A168" t="s">
        <v>425</v>
      </c>
      <c r="B168" t="s">
        <v>259</v>
      </c>
      <c r="C168" t="s">
        <v>260</v>
      </c>
    </row>
    <row r="169" spans="1:3" x14ac:dyDescent="0.25">
      <c r="A169" t="s">
        <v>426</v>
      </c>
      <c r="B169" t="s">
        <v>259</v>
      </c>
      <c r="C169" t="s">
        <v>260</v>
      </c>
    </row>
    <row r="170" spans="1:3" x14ac:dyDescent="0.25">
      <c r="A170" t="s">
        <v>427</v>
      </c>
      <c r="B170" t="s">
        <v>131</v>
      </c>
      <c r="C170" t="s">
        <v>131</v>
      </c>
    </row>
    <row r="171" spans="1:3" x14ac:dyDescent="0.25">
      <c r="A171" t="s">
        <v>428</v>
      </c>
      <c r="B171" t="s">
        <v>131</v>
      </c>
      <c r="C171" t="s">
        <v>131</v>
      </c>
    </row>
    <row r="172" spans="1:3" x14ac:dyDescent="0.25">
      <c r="A172" t="s">
        <v>429</v>
      </c>
      <c r="B172" t="s">
        <v>259</v>
      </c>
      <c r="C172" t="s">
        <v>260</v>
      </c>
    </row>
    <row r="173" spans="1:3" x14ac:dyDescent="0.25">
      <c r="A173" t="s">
        <v>430</v>
      </c>
      <c r="B173" t="s">
        <v>267</v>
      </c>
      <c r="C173" t="s">
        <v>267</v>
      </c>
    </row>
    <row r="174" spans="1:3" x14ac:dyDescent="0.25">
      <c r="A174" t="s">
        <v>431</v>
      </c>
      <c r="B174" t="s">
        <v>131</v>
      </c>
      <c r="C174" t="s">
        <v>131</v>
      </c>
    </row>
    <row r="175" spans="1:3" x14ac:dyDescent="0.25">
      <c r="A175" t="s">
        <v>432</v>
      </c>
      <c r="B175" t="s">
        <v>131</v>
      </c>
      <c r="C175" t="s">
        <v>131</v>
      </c>
    </row>
    <row r="176" spans="1:3" x14ac:dyDescent="0.25">
      <c r="A176" t="s">
        <v>433</v>
      </c>
      <c r="B176" t="s">
        <v>131</v>
      </c>
      <c r="C176" t="s">
        <v>131</v>
      </c>
    </row>
    <row r="177" spans="1:3" x14ac:dyDescent="0.25">
      <c r="A177" t="s">
        <v>434</v>
      </c>
      <c r="B177" t="s">
        <v>131</v>
      </c>
      <c r="C177" t="s">
        <v>131</v>
      </c>
    </row>
    <row r="178" spans="1:3" x14ac:dyDescent="0.25">
      <c r="A178" t="s">
        <v>435</v>
      </c>
      <c r="B178" t="s">
        <v>131</v>
      </c>
      <c r="C178" t="s">
        <v>131</v>
      </c>
    </row>
    <row r="179" spans="1:3" x14ac:dyDescent="0.25">
      <c r="A179" t="s">
        <v>436</v>
      </c>
      <c r="B179" t="s">
        <v>259</v>
      </c>
      <c r="C179" t="s">
        <v>260</v>
      </c>
    </row>
    <row r="180" spans="1:3" x14ac:dyDescent="0.25">
      <c r="A180" t="s">
        <v>437</v>
      </c>
      <c r="B180" t="s">
        <v>259</v>
      </c>
      <c r="C180" t="s">
        <v>260</v>
      </c>
    </row>
    <row r="181" spans="1:3" x14ac:dyDescent="0.25">
      <c r="A181" t="s">
        <v>438</v>
      </c>
      <c r="B181" t="s">
        <v>131</v>
      </c>
      <c r="C181" t="s">
        <v>131</v>
      </c>
    </row>
    <row r="182" spans="1:3" x14ac:dyDescent="0.25">
      <c r="A182" t="s">
        <v>439</v>
      </c>
      <c r="B182" t="s">
        <v>267</v>
      </c>
      <c r="C182" t="s">
        <v>267</v>
      </c>
    </row>
    <row r="183" spans="1:3" x14ac:dyDescent="0.25">
      <c r="A183" t="s">
        <v>440</v>
      </c>
      <c r="B183" t="s">
        <v>259</v>
      </c>
      <c r="C183" t="s">
        <v>260</v>
      </c>
    </row>
    <row r="184" spans="1:3" x14ac:dyDescent="0.25">
      <c r="A184" t="s">
        <v>441</v>
      </c>
      <c r="B184" t="s">
        <v>131</v>
      </c>
      <c r="C184" t="s">
        <v>131</v>
      </c>
    </row>
    <row r="185" spans="1:3" x14ac:dyDescent="0.25">
      <c r="A185" t="s">
        <v>442</v>
      </c>
      <c r="B185" t="s">
        <v>131</v>
      </c>
      <c r="C185" t="s">
        <v>131</v>
      </c>
    </row>
    <row r="186" spans="1:3" x14ac:dyDescent="0.25">
      <c r="A186" t="s">
        <v>443</v>
      </c>
      <c r="B186" t="s">
        <v>267</v>
      </c>
      <c r="C186" t="s">
        <v>267</v>
      </c>
    </row>
    <row r="187" spans="1:3" x14ac:dyDescent="0.25">
      <c r="A187" t="s">
        <v>444</v>
      </c>
      <c r="B187" t="s">
        <v>131</v>
      </c>
      <c r="C187" t="s">
        <v>131</v>
      </c>
    </row>
    <row r="188" spans="1:3" x14ac:dyDescent="0.25">
      <c r="A188" t="s">
        <v>445</v>
      </c>
      <c r="B188" t="s">
        <v>259</v>
      </c>
      <c r="C188" t="s">
        <v>260</v>
      </c>
    </row>
    <row r="189" spans="1:3" x14ac:dyDescent="0.25">
      <c r="A189" t="s">
        <v>446</v>
      </c>
      <c r="B189" t="s">
        <v>259</v>
      </c>
      <c r="C189" t="s">
        <v>260</v>
      </c>
    </row>
    <row r="190" spans="1:3" x14ac:dyDescent="0.25">
      <c r="A190" t="s">
        <v>447</v>
      </c>
      <c r="B190" t="s">
        <v>267</v>
      </c>
      <c r="C190" t="s">
        <v>267</v>
      </c>
    </row>
    <row r="191" spans="1:3" x14ac:dyDescent="0.25">
      <c r="A191" t="s">
        <v>448</v>
      </c>
      <c r="B191" t="s">
        <v>131</v>
      </c>
      <c r="C191" t="s">
        <v>131</v>
      </c>
    </row>
    <row r="192" spans="1:3" x14ac:dyDescent="0.25">
      <c r="A192" t="s">
        <v>449</v>
      </c>
      <c r="B192" t="s">
        <v>131</v>
      </c>
      <c r="C192" t="s">
        <v>131</v>
      </c>
    </row>
    <row r="193" spans="1:3" x14ac:dyDescent="0.25">
      <c r="A193" t="s">
        <v>450</v>
      </c>
      <c r="B193" t="s">
        <v>131</v>
      </c>
      <c r="C193" t="s">
        <v>131</v>
      </c>
    </row>
    <row r="194" spans="1:3" x14ac:dyDescent="0.25">
      <c r="A194" t="s">
        <v>451</v>
      </c>
      <c r="B194" t="s">
        <v>131</v>
      </c>
      <c r="C194" t="s">
        <v>131</v>
      </c>
    </row>
    <row r="195" spans="1:3" x14ac:dyDescent="0.25">
      <c r="A195" t="s">
        <v>452</v>
      </c>
      <c r="B195" t="s">
        <v>131</v>
      </c>
      <c r="C195" t="s">
        <v>131</v>
      </c>
    </row>
    <row r="196" spans="1:3" x14ac:dyDescent="0.25">
      <c r="A196" t="s">
        <v>453</v>
      </c>
      <c r="B196" t="s">
        <v>131</v>
      </c>
      <c r="C196" t="s">
        <v>131</v>
      </c>
    </row>
    <row r="197" spans="1:3" x14ac:dyDescent="0.25">
      <c r="A197" t="s">
        <v>454</v>
      </c>
      <c r="B197" t="s">
        <v>131</v>
      </c>
      <c r="C197" t="s">
        <v>131</v>
      </c>
    </row>
    <row r="198" spans="1:3" x14ac:dyDescent="0.25">
      <c r="A198" t="s">
        <v>455</v>
      </c>
      <c r="B198" t="s">
        <v>131</v>
      </c>
      <c r="C198" t="s">
        <v>131</v>
      </c>
    </row>
    <row r="199" spans="1:3" x14ac:dyDescent="0.25">
      <c r="A199" t="s">
        <v>456</v>
      </c>
      <c r="B199" t="s">
        <v>131</v>
      </c>
      <c r="C199" t="s">
        <v>131</v>
      </c>
    </row>
    <row r="200" spans="1:3" x14ac:dyDescent="0.25">
      <c r="A200" t="s">
        <v>457</v>
      </c>
      <c r="B200" t="s">
        <v>292</v>
      </c>
      <c r="C200" t="s">
        <v>260</v>
      </c>
    </row>
    <row r="201" spans="1:3" x14ac:dyDescent="0.25">
      <c r="A201" t="s">
        <v>458</v>
      </c>
      <c r="B201" t="s">
        <v>292</v>
      </c>
      <c r="C201" t="s">
        <v>260</v>
      </c>
    </row>
    <row r="202" spans="1:3" x14ac:dyDescent="0.25">
      <c r="A202" t="s">
        <v>459</v>
      </c>
      <c r="B202" t="s">
        <v>131</v>
      </c>
      <c r="C202" t="s">
        <v>131</v>
      </c>
    </row>
    <row r="203" spans="1:3" x14ac:dyDescent="0.25">
      <c r="A203" t="s">
        <v>460</v>
      </c>
      <c r="B203" t="s">
        <v>131</v>
      </c>
      <c r="C203" t="s">
        <v>131</v>
      </c>
    </row>
    <row r="204" spans="1:3" x14ac:dyDescent="0.25">
      <c r="A204" t="s">
        <v>461</v>
      </c>
      <c r="B204" t="s">
        <v>259</v>
      </c>
      <c r="C204" t="s">
        <v>260</v>
      </c>
    </row>
    <row r="205" spans="1:3" x14ac:dyDescent="0.25">
      <c r="A205" t="s">
        <v>462</v>
      </c>
      <c r="B205" t="s">
        <v>131</v>
      </c>
      <c r="C205" t="s">
        <v>131</v>
      </c>
    </row>
    <row r="206" spans="1:3" x14ac:dyDescent="0.25">
      <c r="A206" t="s">
        <v>463</v>
      </c>
      <c r="B206" t="s">
        <v>259</v>
      </c>
      <c r="C206" t="s">
        <v>260</v>
      </c>
    </row>
    <row r="207" spans="1:3" x14ac:dyDescent="0.25">
      <c r="A207" t="s">
        <v>464</v>
      </c>
      <c r="B207" t="s">
        <v>131</v>
      </c>
      <c r="C207" t="s">
        <v>131</v>
      </c>
    </row>
    <row r="208" spans="1:3" x14ac:dyDescent="0.25">
      <c r="A208" t="s">
        <v>465</v>
      </c>
      <c r="B208" t="s">
        <v>131</v>
      </c>
      <c r="C208" t="s">
        <v>131</v>
      </c>
    </row>
    <row r="209" spans="1:3" x14ac:dyDescent="0.25">
      <c r="A209" t="s">
        <v>466</v>
      </c>
      <c r="B209" t="s">
        <v>259</v>
      </c>
      <c r="C209" t="s">
        <v>260</v>
      </c>
    </row>
    <row r="210" spans="1:3" x14ac:dyDescent="0.25">
      <c r="A210" t="s">
        <v>467</v>
      </c>
      <c r="B210" t="s">
        <v>259</v>
      </c>
      <c r="C210" t="s">
        <v>260</v>
      </c>
    </row>
    <row r="211" spans="1:3" x14ac:dyDescent="0.25">
      <c r="A211" t="s">
        <v>468</v>
      </c>
      <c r="B211" t="s">
        <v>259</v>
      </c>
      <c r="C211" t="s">
        <v>260</v>
      </c>
    </row>
    <row r="212" spans="1:3" x14ac:dyDescent="0.25">
      <c r="A212" t="s">
        <v>469</v>
      </c>
      <c r="B212" t="s">
        <v>131</v>
      </c>
      <c r="C212" t="s">
        <v>131</v>
      </c>
    </row>
    <row r="213" spans="1:3" x14ac:dyDescent="0.25">
      <c r="A213" t="s">
        <v>470</v>
      </c>
      <c r="B213" t="s">
        <v>131</v>
      </c>
      <c r="C213" t="s">
        <v>131</v>
      </c>
    </row>
    <row r="214" spans="1:3" x14ac:dyDescent="0.25">
      <c r="A214" t="s">
        <v>471</v>
      </c>
      <c r="B214" t="s">
        <v>259</v>
      </c>
      <c r="C214" t="s">
        <v>260</v>
      </c>
    </row>
    <row r="215" spans="1:3" x14ac:dyDescent="0.25">
      <c r="A215" t="s">
        <v>472</v>
      </c>
      <c r="B215" t="s">
        <v>267</v>
      </c>
      <c r="C215" t="s">
        <v>267</v>
      </c>
    </row>
    <row r="216" spans="1:3" x14ac:dyDescent="0.25">
      <c r="A216" t="s">
        <v>473</v>
      </c>
      <c r="B216" t="s">
        <v>259</v>
      </c>
      <c r="C216" t="s">
        <v>260</v>
      </c>
    </row>
    <row r="217" spans="1:3" x14ac:dyDescent="0.25">
      <c r="A217" t="s">
        <v>474</v>
      </c>
      <c r="B217" t="s">
        <v>259</v>
      </c>
      <c r="C217" t="s">
        <v>260</v>
      </c>
    </row>
    <row r="218" spans="1:3" x14ac:dyDescent="0.25">
      <c r="A218" t="s">
        <v>475</v>
      </c>
      <c r="B218" t="s">
        <v>131</v>
      </c>
      <c r="C218" t="s">
        <v>131</v>
      </c>
    </row>
    <row r="219" spans="1:3" x14ac:dyDescent="0.25">
      <c r="A219" t="s">
        <v>476</v>
      </c>
      <c r="B219" t="s">
        <v>267</v>
      </c>
      <c r="C219" t="s">
        <v>267</v>
      </c>
    </row>
    <row r="220" spans="1:3" x14ac:dyDescent="0.25">
      <c r="A220" t="s">
        <v>477</v>
      </c>
      <c r="B220" t="s">
        <v>259</v>
      </c>
      <c r="C220" t="s">
        <v>260</v>
      </c>
    </row>
    <row r="221" spans="1:3" x14ac:dyDescent="0.25">
      <c r="A221" t="s">
        <v>478</v>
      </c>
      <c r="B221" t="s">
        <v>267</v>
      </c>
      <c r="C221" t="s">
        <v>267</v>
      </c>
    </row>
    <row r="222" spans="1:3" x14ac:dyDescent="0.25">
      <c r="A222" t="s">
        <v>479</v>
      </c>
      <c r="B222" t="s">
        <v>267</v>
      </c>
      <c r="C222" t="s">
        <v>267</v>
      </c>
    </row>
    <row r="223" spans="1:3" x14ac:dyDescent="0.25">
      <c r="A223" t="s">
        <v>480</v>
      </c>
      <c r="B223" t="s">
        <v>267</v>
      </c>
      <c r="C223" t="s">
        <v>267</v>
      </c>
    </row>
    <row r="224" spans="1:3" x14ac:dyDescent="0.25">
      <c r="A224" t="s">
        <v>481</v>
      </c>
      <c r="B224" t="s">
        <v>131</v>
      </c>
      <c r="C224" t="s">
        <v>131</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88350039CE4458C4352ED7AF61CDC" ma:contentTypeVersion="14" ma:contentTypeDescription="Create a new document." ma:contentTypeScope="" ma:versionID="8d6e7a25151ae4f6c50bebcfdbf557ba">
  <xsd:schema xmlns:xsd="http://www.w3.org/2001/XMLSchema" xmlns:xs="http://www.w3.org/2001/XMLSchema" xmlns:p="http://schemas.microsoft.com/office/2006/metadata/properties" xmlns:ns2="df919654-182f-49ec-8665-ac9f4c63ef5d" xmlns:ns3="8ee8a726-6905-4eb1-96dc-e0691d71b6e7" targetNamespace="http://schemas.microsoft.com/office/2006/metadata/properties" ma:root="true" ma:fieldsID="4c35be79ef257b32afa770dd72b9d53f" ns2:_="" ns3:_="">
    <xsd:import namespace="df919654-182f-49ec-8665-ac9f4c63ef5d"/>
    <xsd:import namespace="8ee8a726-6905-4eb1-96dc-e0691d71b6e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19654-182f-49ec-8665-ac9f4c63ef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830aa7a-1173-4a8f-8fff-517453f034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8a726-6905-4eb1-96dc-e0691d71b6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e1e5578-c315-4f11-81fd-0487e99d0142}" ma:internalName="TaxCatchAll" ma:showField="CatchAllData" ma:web="8ee8a726-6905-4eb1-96dc-e0691d71b6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f919654-182f-49ec-8665-ac9f4c63ef5d">
      <Terms xmlns="http://schemas.microsoft.com/office/infopath/2007/PartnerControls"/>
    </lcf76f155ced4ddcb4097134ff3c332f>
    <TaxCatchAll xmlns="8ee8a726-6905-4eb1-96dc-e0691d71b6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3480B9-5B7A-4F03-AB6F-2EC8AFF4DF41}"/>
</file>

<file path=customXml/itemProps2.xml><?xml version="1.0" encoding="utf-8"?>
<ds:datastoreItem xmlns:ds="http://schemas.openxmlformats.org/officeDocument/2006/customXml" ds:itemID="{6BB41993-C85D-40CC-A87C-515C8AF3470C}">
  <ds:schemaRefs>
    <ds:schemaRef ds:uri="http://schemas.microsoft.com/office/2006/metadata/properties"/>
    <ds:schemaRef ds:uri="http://schemas.microsoft.com/office/infopath/2007/PartnerControls"/>
    <ds:schemaRef ds:uri="df919654-182f-49ec-8665-ac9f4c63ef5d"/>
    <ds:schemaRef ds:uri="8ee8a726-6905-4eb1-96dc-e0691d71b6e7"/>
  </ds:schemaRefs>
</ds:datastoreItem>
</file>

<file path=customXml/itemProps3.xml><?xml version="1.0" encoding="utf-8"?>
<ds:datastoreItem xmlns:ds="http://schemas.openxmlformats.org/officeDocument/2006/customXml" ds:itemID="{0FC8EE3C-75A5-4690-BF5C-E55B49785F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Obras</vt:lpstr>
      <vt:lpstr>macro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Tabet, Alexandre</dc:creator>
  <cp:keywords/>
  <dc:description/>
  <cp:lastModifiedBy>Ishihata, Carolina</cp:lastModifiedBy>
  <cp:revision/>
  <dcterms:created xsi:type="dcterms:W3CDTF">2024-01-10T18:36:15Z</dcterms:created>
  <dcterms:modified xsi:type="dcterms:W3CDTF">2024-05-08T22:17:12Z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0x0101000E288350039CE4458C4352ED7AF61CDC</vt:lpwstr>
  </property>
  <property fmtid="{D5CDD505-2E9C-101B-9397-08002B2CF9AE}" pid="3" name="MediaServiceImageTags">
    <vt:lpwstr/>
  </property>
</Properties>
</file>